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lexandrepizzolo\Desktop\"/>
    </mc:Choice>
  </mc:AlternateContent>
  <xr:revisionPtr revIDLastSave="0" documentId="13_ncr:1_{52E293F1-C065-4CBB-BB44-449025162607}" xr6:coauthVersionLast="47" xr6:coauthVersionMax="47" xr10:uidLastSave="{00000000-0000-0000-0000-000000000000}"/>
  <bookViews>
    <workbookView xWindow="-120" yWindow="-120" windowWidth="29040" windowHeight="16440" tabRatio="849" xr2:uid="{00000000-000D-0000-FFFF-FFFF00000000}"/>
  </bookViews>
  <sheets>
    <sheet name="RESUMO" sheetId="9" r:id="rId1"/>
    <sheet name="PLANILHA ORÇAMENTARIA" sheetId="7" r:id="rId2"/>
    <sheet name="CRONOGRAMA" sheetId="8" r:id="rId3"/>
    <sheet name="CPUs" sheetId="58" r:id="rId4"/>
    <sheet name="MAPA DE COTACAO" sheetId="54" r:id="rId5"/>
    <sheet name="BDI - Aliquota - CUIABÁ" sheetId="57" r:id="rId6"/>
    <sheet name="BDI - EQUIPAMENTO" sheetId="56" r:id="rId7"/>
    <sheet name="MAPA DE REFERENCIA" sheetId="55" r:id="rId8"/>
    <sheet name="ENCARGOS SOCIAIS " sheetId="5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CPUs!$A$1:$A$4</definedName>
    <definedName name="_xlnm._FilterDatabase" localSheetId="1" hidden="1">'PLANILHA ORÇAMENTARIA'!$B$1:$B$525</definedName>
    <definedName name="A" localSheetId="5">[1]ELÉTRICA!#REF!</definedName>
    <definedName name="A" localSheetId="6">[1]ELÉTRICA!#REF!</definedName>
    <definedName name="A" localSheetId="8">[1]ELÉTRICA!#REF!</definedName>
    <definedName name="A" localSheetId="4">[1]ELÉTRICA!#REF!</definedName>
    <definedName name="A" localSheetId="7">[1]ELÉTRICA!#REF!</definedName>
    <definedName name="A">[1]ELÉTRICA!#REF!</definedName>
    <definedName name="_xlnm.Print_Area" localSheetId="5">'BDI - Aliquota - CUIABÁ'!$A$1:$C$35</definedName>
    <definedName name="_xlnm.Print_Area" localSheetId="6">'BDI - EQUIPAMENTO'!$A$1:$C$32</definedName>
    <definedName name="_xlnm.Print_Area" localSheetId="3">CPUs!$A$1:$G$923</definedName>
    <definedName name="_xlnm.Print_Area" localSheetId="2">CRONOGRAMA!$A$1:$AB$39</definedName>
    <definedName name="_xlnm.Print_Area" localSheetId="1">'PLANILHA ORÇAMENTARIA'!$A$1:$H$522</definedName>
    <definedName name="BDI">'[1]estimativa de custo IRMA DULCE'!$I$7</definedName>
    <definedName name="COMPOSICAO133" localSheetId="5">[1]ELÉTRICA!#REF!</definedName>
    <definedName name="COMPOSICAO133" localSheetId="6">[1]ELÉTRICA!#REF!</definedName>
    <definedName name="COMPOSICAO133" localSheetId="8">[1]ELÉTRICA!#REF!</definedName>
    <definedName name="COMPOSICAO133" localSheetId="4">[1]ELÉTRICA!#REF!</definedName>
    <definedName name="COMPOSICAO133" localSheetId="7">[1]ELÉTRICA!#REF!</definedName>
    <definedName name="COMPOSICAO133">[1]ELÉTRICA!#REF!</definedName>
    <definedName name="COMPOSICAOC138" localSheetId="5">[1]INFRA!#REF!</definedName>
    <definedName name="COMPOSICAOC138" localSheetId="6">[1]INFRA!#REF!</definedName>
    <definedName name="COMPOSICAOC138" localSheetId="8">[1]INFRA!#REF!</definedName>
    <definedName name="COMPOSICAOC138" localSheetId="4">[1]INFRA!#REF!</definedName>
    <definedName name="COMPOSICAOC138" localSheetId="7">[1]INFRA!#REF!</definedName>
    <definedName name="COMPOSICAOC138">[1]INFRA!#REF!</definedName>
    <definedName name="COMPOSICAOE131" localSheetId="5">[1]ELÉTRICA!#REF!</definedName>
    <definedName name="COMPOSICAOE131" localSheetId="6">[1]ELÉTRICA!#REF!</definedName>
    <definedName name="COMPOSICAOE131" localSheetId="8">[1]ELÉTRICA!#REF!</definedName>
    <definedName name="COMPOSICAOE131" localSheetId="4">[1]ELÉTRICA!#REF!</definedName>
    <definedName name="COMPOSICAOE131" localSheetId="7">[1]ELÉTRICA!#REF!</definedName>
    <definedName name="COMPOSICAOE131">[1]ELÉTRICA!#REF!</definedName>
    <definedName name="COMPOSICAOE132" localSheetId="5">[1]ELÉTRICA!#REF!</definedName>
    <definedName name="COMPOSICAOE132" localSheetId="6">[1]ELÉTRICA!#REF!</definedName>
    <definedName name="COMPOSICAOE132" localSheetId="8">[1]ELÉTRICA!#REF!</definedName>
    <definedName name="COMPOSICAOE132" localSheetId="4">[1]ELÉTRICA!#REF!</definedName>
    <definedName name="COMPOSICAOE132" localSheetId="7">[1]ELÉTRICA!#REF!</definedName>
    <definedName name="COMPOSICAOE132">[1]ELÉTRICA!#REF!</definedName>
    <definedName name="COMPOSICAOE133" localSheetId="8">[1]ELÉTRICA!#REF!</definedName>
    <definedName name="COMPOSICAOE133" localSheetId="4">[1]ELÉTRICA!#REF!</definedName>
    <definedName name="COMPOSICAOE133" localSheetId="7">[1]ELÉTRICA!#REF!</definedName>
    <definedName name="COMPOSICAOE133">[1]ELÉTRICA!#REF!</definedName>
    <definedName name="COMPOSICAOE134" localSheetId="8">[1]ELÉTRICA!#REF!</definedName>
    <definedName name="COMPOSICAOE134" localSheetId="4">[1]ELÉTRICA!#REF!</definedName>
    <definedName name="COMPOSICAOE134" localSheetId="7">[1]ELÉTRICA!#REF!</definedName>
    <definedName name="COMPOSICAOE134">[1]ELÉTRICA!#REF!</definedName>
    <definedName name="COMPOSICAOE136">[1]ELÉTRICA!$F$25</definedName>
    <definedName name="COMPOSICAOE137" localSheetId="5">[1]ELÉTRICA!#REF!</definedName>
    <definedName name="COMPOSICAOE137" localSheetId="6">[1]ELÉTRICA!#REF!</definedName>
    <definedName name="COMPOSICAOE137" localSheetId="8">[1]ELÉTRICA!#REF!</definedName>
    <definedName name="COMPOSICAOE137" localSheetId="4">[1]ELÉTRICA!#REF!</definedName>
    <definedName name="COMPOSICAOE137" localSheetId="7">[1]ELÉTRICA!#REF!</definedName>
    <definedName name="COMPOSICAOE137">[1]ELÉTRICA!#REF!</definedName>
    <definedName name="COMPOSICAOE139" localSheetId="5">[1]ELÉTRICA!#REF!</definedName>
    <definedName name="COMPOSICAOE139" localSheetId="6">[1]ELÉTRICA!#REF!</definedName>
    <definedName name="COMPOSICAOE139" localSheetId="8">[1]ELÉTRICA!#REF!</definedName>
    <definedName name="COMPOSICAOE139" localSheetId="4">[1]ELÉTRICA!#REF!</definedName>
    <definedName name="COMPOSICAOE139" localSheetId="7">[1]ELÉTRICA!#REF!</definedName>
    <definedName name="COMPOSICAOE139">[1]ELÉTRICA!#REF!</definedName>
    <definedName name="COMPOSICAOE140" localSheetId="5">[1]ELÉTRICA!#REF!</definedName>
    <definedName name="COMPOSICAOE140" localSheetId="6">[1]ELÉTRICA!#REF!</definedName>
    <definedName name="COMPOSICAOE140" localSheetId="8">[1]ELÉTRICA!#REF!</definedName>
    <definedName name="COMPOSICAOE140" localSheetId="4">[1]ELÉTRICA!#REF!</definedName>
    <definedName name="COMPOSICAOE140" localSheetId="7">[1]ELÉTRICA!#REF!</definedName>
    <definedName name="COMPOSICAOE140">[1]ELÉTRICA!#REF!</definedName>
    <definedName name="COMPOSICAOE141" localSheetId="5">[1]ELÉTRICA!#REF!</definedName>
    <definedName name="COMPOSICAOE141" localSheetId="6">[1]ELÉTRICA!#REF!</definedName>
    <definedName name="COMPOSICAOE141" localSheetId="8">[1]ELÉTRICA!#REF!</definedName>
    <definedName name="COMPOSICAOE141" localSheetId="4">[1]ELÉTRICA!#REF!</definedName>
    <definedName name="COMPOSICAOE141" localSheetId="7">[1]ELÉTRICA!#REF!</definedName>
    <definedName name="COMPOSICAOE141">[1]ELÉTRICA!#REF!</definedName>
    <definedName name="COMPOSICAOE142" localSheetId="8">[1]ELÉTRICA!#REF!</definedName>
    <definedName name="COMPOSICAOE142" localSheetId="4">[1]ELÉTRICA!#REF!</definedName>
    <definedName name="COMPOSICAOE142" localSheetId="7">[1]ELÉTRICA!#REF!</definedName>
    <definedName name="COMPOSICAOE142">[1]ELÉTRICA!#REF!</definedName>
    <definedName name="COMPOSICAOE143" localSheetId="8">[1]ELÉTRICA!#REF!</definedName>
    <definedName name="COMPOSICAOE143" localSheetId="4">[1]ELÉTRICA!#REF!</definedName>
    <definedName name="COMPOSICAOE143" localSheetId="7">[1]ELÉTRICA!#REF!</definedName>
    <definedName name="COMPOSICAOE143">[1]ELÉTRICA!#REF!</definedName>
    <definedName name="COMPOSICAOE144" localSheetId="8">[1]ELÉTRICA!#REF!</definedName>
    <definedName name="COMPOSICAOE144" localSheetId="4">[1]ELÉTRICA!#REF!</definedName>
    <definedName name="COMPOSICAOE144" localSheetId="7">[1]ELÉTRICA!#REF!</definedName>
    <definedName name="COMPOSICAOE144">[1]ELÉTRICA!#REF!</definedName>
    <definedName name="COMPOSICAOE145" localSheetId="8">[1]ELÉTRICA!#REF!</definedName>
    <definedName name="COMPOSICAOE145" localSheetId="4">[1]ELÉTRICA!#REF!</definedName>
    <definedName name="COMPOSICAOE145" localSheetId="7">[1]ELÉTRICA!#REF!</definedName>
    <definedName name="COMPOSICAOE145">[1]ELÉTRICA!#REF!</definedName>
    <definedName name="COMPOSICAOE146" localSheetId="8">[1]ELÉTRICA!#REF!</definedName>
    <definedName name="COMPOSICAOE146" localSheetId="4">[1]ELÉTRICA!#REF!</definedName>
    <definedName name="COMPOSICAOE146" localSheetId="7">[1]ELÉTRICA!#REF!</definedName>
    <definedName name="COMPOSICAOE146">[1]ELÉTRICA!#REF!</definedName>
    <definedName name="COMPOSICAOE147" localSheetId="8">[1]ELÉTRICA!#REF!</definedName>
    <definedName name="COMPOSICAOE147" localSheetId="4">[1]ELÉTRICA!#REF!</definedName>
    <definedName name="COMPOSICAOE147" localSheetId="7">[1]ELÉTRICA!#REF!</definedName>
    <definedName name="COMPOSICAOE147">[1]ELÉTRICA!#REF!</definedName>
    <definedName name="COMPOSICAOE148" localSheetId="8">[1]ELÉTRICA!#REF!</definedName>
    <definedName name="COMPOSICAOE148" localSheetId="4">[1]ELÉTRICA!#REF!</definedName>
    <definedName name="COMPOSICAOE148" localSheetId="7">[1]ELÉTRICA!#REF!</definedName>
    <definedName name="COMPOSICAOE148">[1]ELÉTRICA!#REF!</definedName>
    <definedName name="COMPOSICAOE149" localSheetId="8">[1]ELÉTRICA!#REF!</definedName>
    <definedName name="COMPOSICAOE149" localSheetId="4">[1]ELÉTRICA!#REF!</definedName>
    <definedName name="COMPOSICAOE149" localSheetId="7">[1]ELÉTRICA!#REF!</definedName>
    <definedName name="COMPOSICAOE149">[1]ELÉTRICA!#REF!</definedName>
    <definedName name="COMPOSICAOE150" localSheetId="8">[1]ELÉTRICA!#REF!</definedName>
    <definedName name="COMPOSICAOE150" localSheetId="4">[1]ELÉTRICA!#REF!</definedName>
    <definedName name="COMPOSICAOE150" localSheetId="7">[1]ELÉTRICA!#REF!</definedName>
    <definedName name="COMPOSICAOE150">[1]ELÉTRICA!#REF!</definedName>
    <definedName name="COMPOSICAOE151" localSheetId="8">[1]ELÉTRICA!#REF!</definedName>
    <definedName name="COMPOSICAOE151" localSheetId="4">[1]ELÉTRICA!#REF!</definedName>
    <definedName name="COMPOSICAOE151" localSheetId="7">[1]ELÉTRICA!#REF!</definedName>
    <definedName name="COMPOSICAOE151">[1]ELÉTRICA!#REF!</definedName>
    <definedName name="COMPOSICAOE152" localSheetId="8">[1]ELÉTRICA!#REF!</definedName>
    <definedName name="COMPOSICAOE152" localSheetId="4">[1]ELÉTRICA!#REF!</definedName>
    <definedName name="COMPOSICAOE152" localSheetId="7">[1]ELÉTRICA!#REF!</definedName>
    <definedName name="COMPOSICAOE152">[1]ELÉTRICA!#REF!</definedName>
    <definedName name="COMPOSICAOE154" localSheetId="8">[1]ELÉTRICA!#REF!</definedName>
    <definedName name="COMPOSICAOE154" localSheetId="4">[1]ELÉTRICA!#REF!</definedName>
    <definedName name="COMPOSICAOE154" localSheetId="7">[1]ELÉTRICA!#REF!</definedName>
    <definedName name="COMPOSICAOE154">[1]ELÉTRICA!#REF!</definedName>
    <definedName name="COMPOSICAOE19" localSheetId="5">#REF!</definedName>
    <definedName name="COMPOSICAOE19" localSheetId="6">#REF!</definedName>
    <definedName name="COMPOSICAOE19" localSheetId="8">#REF!</definedName>
    <definedName name="COMPOSICAOE19" localSheetId="4">#REF!</definedName>
    <definedName name="COMPOSICAOE19" localSheetId="7">#REF!</definedName>
    <definedName name="COMPOSICAOE19">#REF!</definedName>
    <definedName name="COMPOSICAOE20" localSheetId="5">#REF!</definedName>
    <definedName name="COMPOSICAOE20" localSheetId="6">#REF!</definedName>
    <definedName name="COMPOSICAOE20" localSheetId="8">#REF!</definedName>
    <definedName name="COMPOSICAOE20" localSheetId="4">#REF!</definedName>
    <definedName name="COMPOSICAOE20" localSheetId="7">#REF!</definedName>
    <definedName name="COMPOSICAOE20">#REF!</definedName>
    <definedName name="COMPOSICAOE21" localSheetId="5">#REF!</definedName>
    <definedName name="COMPOSICAOE21" localSheetId="6">#REF!</definedName>
    <definedName name="COMPOSICAOE21" localSheetId="8">#REF!</definedName>
    <definedName name="COMPOSICAOE21" localSheetId="4">#REF!</definedName>
    <definedName name="COMPOSICAOE21" localSheetId="7">#REF!</definedName>
    <definedName name="COMPOSICAOE21">#REF!</definedName>
    <definedName name="COMPOSICAOE22" localSheetId="5">#REF!</definedName>
    <definedName name="COMPOSICAOE22" localSheetId="6">#REF!</definedName>
    <definedName name="COMPOSICAOE22" localSheetId="8">#REF!</definedName>
    <definedName name="COMPOSICAOE22" localSheetId="4">#REF!</definedName>
    <definedName name="COMPOSICAOE22" localSheetId="7">#REF!</definedName>
    <definedName name="COMPOSICAOE22">#REF!</definedName>
    <definedName name="COMPOSICAOE23" localSheetId="5">#REF!</definedName>
    <definedName name="COMPOSICAOE23" localSheetId="6">#REF!</definedName>
    <definedName name="COMPOSICAOE23" localSheetId="8">#REF!</definedName>
    <definedName name="COMPOSICAOE23" localSheetId="4">#REF!</definedName>
    <definedName name="COMPOSICAOE23" localSheetId="7">#REF!</definedName>
    <definedName name="COMPOSICAOE23">#REF!</definedName>
    <definedName name="COMPOSICAOE24" localSheetId="5">#REF!</definedName>
    <definedName name="COMPOSICAOE24" localSheetId="6">#REF!</definedName>
    <definedName name="COMPOSICAOE24" localSheetId="8">#REF!</definedName>
    <definedName name="COMPOSICAOE24" localSheetId="4">#REF!</definedName>
    <definedName name="COMPOSICAOE24" localSheetId="7">#REF!</definedName>
    <definedName name="COMPOSICAOE24">#REF!</definedName>
    <definedName name="COMPOSICAOI1" localSheetId="5">#REF!</definedName>
    <definedName name="COMPOSICAOI1" localSheetId="6">#REF!</definedName>
    <definedName name="COMPOSICAOI1" localSheetId="8">#REF!</definedName>
    <definedName name="COMPOSICAOI1" localSheetId="4">#REF!</definedName>
    <definedName name="COMPOSICAOI1" localSheetId="7">#REF!</definedName>
    <definedName name="COMPOSICAOI1">#REF!</definedName>
    <definedName name="COMPOSICAOI10" localSheetId="5">#REF!</definedName>
    <definedName name="COMPOSICAOI10" localSheetId="6">#REF!</definedName>
    <definedName name="COMPOSICAOI10" localSheetId="8">#REF!</definedName>
    <definedName name="COMPOSICAOI10" localSheetId="4">#REF!</definedName>
    <definedName name="COMPOSICAOI10" localSheetId="7">#REF!</definedName>
    <definedName name="COMPOSICAOI10">#REF!</definedName>
    <definedName name="COMPOSICAOI100">[1]INFRA!$F$80</definedName>
    <definedName name="COMPOSICAOI101">[1]INFRA!$F$98</definedName>
    <definedName name="COMPOSICAOI102">[1]INFRA!$F$116</definedName>
    <definedName name="COMPOSICAOI103">[1]INFRA!$F$134</definedName>
    <definedName name="COMPOSICAOI104">[1]INFRA!$F$152</definedName>
    <definedName name="COMPOSICAOI105">[1]INFRA!$F$170</definedName>
    <definedName name="COMPOSICAOI106">[1]INFRA!$F$188</definedName>
    <definedName name="COMPOSICAOI107">[1]INFRA!$F$206</definedName>
    <definedName name="COMPOSICAOI108">[1]INFRA!$F$224</definedName>
    <definedName name="COMPOSICAOI109" localSheetId="5">[1]INFRA!#REF!</definedName>
    <definedName name="COMPOSICAOI109" localSheetId="6">[1]INFRA!#REF!</definedName>
    <definedName name="COMPOSICAOI109" localSheetId="8">[1]INFRA!#REF!</definedName>
    <definedName name="COMPOSICAOI109" localSheetId="4">[1]INFRA!#REF!</definedName>
    <definedName name="COMPOSICAOI109" localSheetId="7">[1]INFRA!#REF!</definedName>
    <definedName name="COMPOSICAOI109">[1]INFRA!#REF!</definedName>
    <definedName name="COMPOSICAOI11" localSheetId="5">#REF!</definedName>
    <definedName name="COMPOSICAOI11" localSheetId="6">#REF!</definedName>
    <definedName name="COMPOSICAOI11" localSheetId="8">#REF!</definedName>
    <definedName name="COMPOSICAOI11" localSheetId="4">#REF!</definedName>
    <definedName name="COMPOSICAOI11" localSheetId="7">#REF!</definedName>
    <definedName name="COMPOSICAOI11">#REF!</definedName>
    <definedName name="COMPOSICAOI110" localSheetId="5">[1]INFRA!#REF!</definedName>
    <definedName name="COMPOSICAOI110" localSheetId="6">[1]INFRA!#REF!</definedName>
    <definedName name="COMPOSICAOI110" localSheetId="8">[1]INFRA!#REF!</definedName>
    <definedName name="COMPOSICAOI110" localSheetId="4">[1]INFRA!#REF!</definedName>
    <definedName name="COMPOSICAOI110" localSheetId="7">[1]INFRA!#REF!</definedName>
    <definedName name="COMPOSICAOI110">[1]INFRA!#REF!</definedName>
    <definedName name="COMPOSICAOI111">[1]INFRA!$F$242</definedName>
    <definedName name="COMPOSICAOI112">[1]INFRA!$F$261</definedName>
    <definedName name="COMPOSICAOI113">[1]INFRA!$F$279</definedName>
    <definedName name="COMPOSICAOI114" localSheetId="5">[1]INFRA!#REF!</definedName>
    <definedName name="COMPOSICAOI114" localSheetId="6">[1]INFRA!#REF!</definedName>
    <definedName name="COMPOSICAOI114" localSheetId="8">[1]INFRA!#REF!</definedName>
    <definedName name="COMPOSICAOI114" localSheetId="4">[1]INFRA!#REF!</definedName>
    <definedName name="COMPOSICAOI114" localSheetId="7">[1]INFRA!#REF!</definedName>
    <definedName name="COMPOSICAOI114">[1]INFRA!#REF!</definedName>
    <definedName name="COMPOSICAOI115" localSheetId="5">[1]INFRA!#REF!</definedName>
    <definedName name="COMPOSICAOI115" localSheetId="6">[1]INFRA!#REF!</definedName>
    <definedName name="COMPOSICAOI115" localSheetId="8">[1]INFRA!#REF!</definedName>
    <definedName name="COMPOSICAOI115" localSheetId="4">[1]INFRA!#REF!</definedName>
    <definedName name="COMPOSICAOI115" localSheetId="7">[1]INFRA!#REF!</definedName>
    <definedName name="COMPOSICAOI115">[1]INFRA!#REF!</definedName>
    <definedName name="COMPOSICAOI116">[1]INFRA!$F$297</definedName>
    <definedName name="COMPOSICAOI117" localSheetId="5">[1]INFRA!#REF!</definedName>
    <definedName name="COMPOSICAOI117" localSheetId="6">[1]INFRA!#REF!</definedName>
    <definedName name="COMPOSICAOI117" localSheetId="8">[1]INFRA!#REF!</definedName>
    <definedName name="COMPOSICAOI117" localSheetId="4">[1]INFRA!#REF!</definedName>
    <definedName name="COMPOSICAOI117" localSheetId="7">[1]INFRA!#REF!</definedName>
    <definedName name="COMPOSICAOI117">[1]INFRA!#REF!</definedName>
    <definedName name="COMPOSICAOI118">[1]INFRA!$F$315</definedName>
    <definedName name="COMPOSICAOI119" localSheetId="5">[1]INFRA!#REF!</definedName>
    <definedName name="COMPOSICAOI119" localSheetId="6">[1]INFRA!#REF!</definedName>
    <definedName name="COMPOSICAOI119" localSheetId="8">[1]INFRA!#REF!</definedName>
    <definedName name="COMPOSICAOI119" localSheetId="4">[1]INFRA!#REF!</definedName>
    <definedName name="COMPOSICAOI119" localSheetId="7">[1]INFRA!#REF!</definedName>
    <definedName name="COMPOSICAOI119">[1]INFRA!#REF!</definedName>
    <definedName name="COMPOSICAOI12" localSheetId="5">#REF!</definedName>
    <definedName name="COMPOSICAOI12" localSheetId="6">#REF!</definedName>
    <definedName name="COMPOSICAOI12" localSheetId="8">#REF!</definedName>
    <definedName name="COMPOSICAOI12" localSheetId="4">#REF!</definedName>
    <definedName name="COMPOSICAOI12" localSheetId="7">#REF!</definedName>
    <definedName name="COMPOSICAOI12">#REF!</definedName>
    <definedName name="COMPOSICAOI120">[1]INFRA!$F$334</definedName>
    <definedName name="COMPOSICAOI121">[1]INFRA!$F$352</definedName>
    <definedName name="COMPOSICAOI122">[1]INFRA!$F$370</definedName>
    <definedName name="COMPOSICAOI123">[1]INFRA!$F$388</definedName>
    <definedName name="COMPOSICAOI124">[1]INFRA!$F$406</definedName>
    <definedName name="COMPOSICAOI125">[1]INFRA!$F$424</definedName>
    <definedName name="COMPOSICAOI126">[1]INFRA!$F$442</definedName>
    <definedName name="COMPOSICAOI127">[1]INFRA!$F$460</definedName>
    <definedName name="COMPOSICAOI128">[1]INFRA!$F$478</definedName>
    <definedName name="COMPOSICAOI129">[1]INFRA!$F$496</definedName>
    <definedName name="COMPOSICAOI13" localSheetId="5">#REF!</definedName>
    <definedName name="COMPOSICAOI13" localSheetId="6">#REF!</definedName>
    <definedName name="COMPOSICAOI13" localSheetId="8">#REF!</definedName>
    <definedName name="COMPOSICAOI13" localSheetId="4">#REF!</definedName>
    <definedName name="COMPOSICAOI13" localSheetId="7">#REF!</definedName>
    <definedName name="COMPOSICAOI13">#REF!</definedName>
    <definedName name="COMPOSICAOI130">[1]INFRA!$F$514</definedName>
    <definedName name="COMPOSICAOI135" localSheetId="5">[1]ELÉTRICA!#REF!</definedName>
    <definedName name="COMPOSICAOI135" localSheetId="6">[1]ELÉTRICA!#REF!</definedName>
    <definedName name="COMPOSICAOI135" localSheetId="8">[1]ELÉTRICA!#REF!</definedName>
    <definedName name="COMPOSICAOI135" localSheetId="4">[1]ELÉTRICA!#REF!</definedName>
    <definedName name="COMPOSICAOI135" localSheetId="7">[1]ELÉTRICA!#REF!</definedName>
    <definedName name="COMPOSICAOI135">[1]ELÉTRICA!#REF!</definedName>
    <definedName name="COMPOSICAOI14" localSheetId="5">#REF!</definedName>
    <definedName name="COMPOSICAOI14" localSheetId="6">#REF!</definedName>
    <definedName name="COMPOSICAOI14" localSheetId="8">#REF!</definedName>
    <definedName name="COMPOSICAOI14" localSheetId="4">#REF!</definedName>
    <definedName name="COMPOSICAOI14" localSheetId="7">#REF!</definedName>
    <definedName name="COMPOSICAOI14">#REF!</definedName>
    <definedName name="COMPOSICAOI15" localSheetId="5">#REF!</definedName>
    <definedName name="COMPOSICAOI15" localSheetId="6">#REF!</definedName>
    <definedName name="COMPOSICAOI15" localSheetId="8">#REF!</definedName>
    <definedName name="COMPOSICAOI15" localSheetId="4">#REF!</definedName>
    <definedName name="COMPOSICAOI15" localSheetId="7">#REF!</definedName>
    <definedName name="COMPOSICAOI15">#REF!</definedName>
    <definedName name="COMPOSICAOI153" localSheetId="5">[1]INFRA!#REF!</definedName>
    <definedName name="COMPOSICAOI153" localSheetId="6">[1]INFRA!#REF!</definedName>
    <definedName name="COMPOSICAOI153" localSheetId="8">[1]INFRA!#REF!</definedName>
    <definedName name="COMPOSICAOI153" localSheetId="4">[1]INFRA!#REF!</definedName>
    <definedName name="COMPOSICAOI153" localSheetId="7">[1]INFRA!#REF!</definedName>
    <definedName name="COMPOSICAOI153">[1]INFRA!#REF!</definedName>
    <definedName name="COMPOSICAOI155" localSheetId="5">[1]INFRA!#REF!</definedName>
    <definedName name="COMPOSICAOI155" localSheetId="6">[1]INFRA!#REF!</definedName>
    <definedName name="COMPOSICAOI155" localSheetId="8">[1]INFRA!#REF!</definedName>
    <definedName name="COMPOSICAOI155" localSheetId="4">[1]INFRA!#REF!</definedName>
    <definedName name="COMPOSICAOI155" localSheetId="7">[1]INFRA!#REF!</definedName>
    <definedName name="COMPOSICAOI155">[1]INFRA!#REF!</definedName>
    <definedName name="COMPOSICAOI156" localSheetId="5">[1]INFRA!#REF!</definedName>
    <definedName name="COMPOSICAOI156" localSheetId="6">[1]INFRA!#REF!</definedName>
    <definedName name="COMPOSICAOI156" localSheetId="8">[1]INFRA!#REF!</definedName>
    <definedName name="COMPOSICAOI156" localSheetId="4">[1]INFRA!#REF!</definedName>
    <definedName name="COMPOSICAOI156" localSheetId="7">[1]INFRA!#REF!</definedName>
    <definedName name="COMPOSICAOI156">[1]INFRA!#REF!</definedName>
    <definedName name="COMPOSICAOI157" localSheetId="5">[1]INFRA!#REF!</definedName>
    <definedName name="COMPOSICAOI157" localSheetId="6">[1]INFRA!#REF!</definedName>
    <definedName name="COMPOSICAOI157" localSheetId="8">[1]INFRA!#REF!</definedName>
    <definedName name="COMPOSICAOI157" localSheetId="4">[1]INFRA!#REF!</definedName>
    <definedName name="COMPOSICAOI157" localSheetId="7">[1]INFRA!#REF!</definedName>
    <definedName name="COMPOSICAOI157">[1]INFRA!#REF!</definedName>
    <definedName name="COMPOSICAOI16" localSheetId="5">#REF!</definedName>
    <definedName name="COMPOSICAOI16" localSheetId="6">#REF!</definedName>
    <definedName name="COMPOSICAOI16" localSheetId="8">#REF!</definedName>
    <definedName name="COMPOSICAOI16" localSheetId="4">#REF!</definedName>
    <definedName name="COMPOSICAOI16" localSheetId="7">#REF!</definedName>
    <definedName name="COMPOSICAOI16">#REF!</definedName>
    <definedName name="COMPOSICAOI17" localSheetId="5">#REF!</definedName>
    <definedName name="COMPOSICAOI17" localSheetId="6">#REF!</definedName>
    <definedName name="COMPOSICAOI17" localSheetId="8">#REF!</definedName>
    <definedName name="COMPOSICAOI17" localSheetId="4">#REF!</definedName>
    <definedName name="COMPOSICAOI17" localSheetId="7">#REF!</definedName>
    <definedName name="COMPOSICAOI17">#REF!</definedName>
    <definedName name="COMPOSICAOI18" localSheetId="5">#REF!</definedName>
    <definedName name="COMPOSICAOI18" localSheetId="6">#REF!</definedName>
    <definedName name="COMPOSICAOI18" localSheetId="8">#REF!</definedName>
    <definedName name="COMPOSICAOI18" localSheetId="4">#REF!</definedName>
    <definedName name="COMPOSICAOI18" localSheetId="7">#REF!</definedName>
    <definedName name="COMPOSICAOI18">#REF!</definedName>
    <definedName name="COMPOSICAOI2" localSheetId="5">#REF!</definedName>
    <definedName name="COMPOSICAOI2" localSheetId="6">#REF!</definedName>
    <definedName name="COMPOSICAOI2" localSheetId="8">#REF!</definedName>
    <definedName name="COMPOSICAOI2" localSheetId="4">#REF!</definedName>
    <definedName name="COMPOSICAOI2" localSheetId="7">#REF!</definedName>
    <definedName name="COMPOSICAOI2">#REF!</definedName>
    <definedName name="COMPOSICAOI200" localSheetId="5">[1]INFRA!#REF!</definedName>
    <definedName name="COMPOSICAOI200" localSheetId="6">[1]INFRA!#REF!</definedName>
    <definedName name="COMPOSICAOI200" localSheetId="8">[1]INFRA!#REF!</definedName>
    <definedName name="COMPOSICAOI200" localSheetId="4">[1]INFRA!#REF!</definedName>
    <definedName name="COMPOSICAOI200" localSheetId="7">[1]INFRA!#REF!</definedName>
    <definedName name="COMPOSICAOI200">[1]INFRA!#REF!</definedName>
    <definedName name="COMPOSICAOI202" localSheetId="5">[1]INFRA!#REF!</definedName>
    <definedName name="COMPOSICAOI202" localSheetId="6">[1]INFRA!#REF!</definedName>
    <definedName name="COMPOSICAOI202" localSheetId="8">[1]INFRA!#REF!</definedName>
    <definedName name="COMPOSICAOI202" localSheetId="4">[1]INFRA!#REF!</definedName>
    <definedName name="COMPOSICAOI202" localSheetId="7">[1]INFRA!#REF!</definedName>
    <definedName name="COMPOSICAOI202">[1]INFRA!#REF!</definedName>
    <definedName name="COMPOSICAOI203">[1]INFRA!$F$532</definedName>
    <definedName name="COMPOSICAOI204" localSheetId="5">[1]INFRA!#REF!</definedName>
    <definedName name="COMPOSICAOI204" localSheetId="6">[1]INFRA!#REF!</definedName>
    <definedName name="COMPOSICAOI204" localSheetId="8">[1]INFRA!#REF!</definedName>
    <definedName name="COMPOSICAOI204" localSheetId="4">[1]INFRA!#REF!</definedName>
    <definedName name="COMPOSICAOI204" localSheetId="7">[1]INFRA!#REF!</definedName>
    <definedName name="COMPOSICAOI204">[1]INFRA!#REF!</definedName>
    <definedName name="COMPOSICAOI3" localSheetId="5">#REF!</definedName>
    <definedName name="COMPOSICAOI3" localSheetId="6">#REF!</definedName>
    <definedName name="COMPOSICAOI3" localSheetId="8">#REF!</definedName>
    <definedName name="COMPOSICAOI3" localSheetId="4">#REF!</definedName>
    <definedName name="COMPOSICAOI3" localSheetId="7">#REF!</definedName>
    <definedName name="COMPOSICAOI3">#REF!</definedName>
    <definedName name="COMPOSICAOI4" localSheetId="5">#REF!</definedName>
    <definedName name="COMPOSICAOI4" localSheetId="6">#REF!</definedName>
    <definedName name="COMPOSICAOI4" localSheetId="8">#REF!</definedName>
    <definedName name="COMPOSICAOI4" localSheetId="4">#REF!</definedName>
    <definedName name="COMPOSICAOI4" localSheetId="7">#REF!</definedName>
    <definedName name="COMPOSICAOI4">#REF!</definedName>
    <definedName name="COMPOSICAOI5" localSheetId="5">#REF!</definedName>
    <definedName name="COMPOSICAOI5" localSheetId="6">#REF!</definedName>
    <definedName name="COMPOSICAOI5" localSheetId="8">#REF!</definedName>
    <definedName name="COMPOSICAOI5" localSheetId="4">#REF!</definedName>
    <definedName name="COMPOSICAOI5" localSheetId="7">#REF!</definedName>
    <definedName name="COMPOSICAOI5">#REF!</definedName>
    <definedName name="COMPOSICAOI6" localSheetId="5">#REF!</definedName>
    <definedName name="COMPOSICAOI6" localSheetId="6">#REF!</definedName>
    <definedName name="COMPOSICAOI6" localSheetId="8">#REF!</definedName>
    <definedName name="COMPOSICAOI6" localSheetId="4">#REF!</definedName>
    <definedName name="COMPOSICAOI6" localSheetId="7">#REF!</definedName>
    <definedName name="COMPOSICAOI6">#REF!</definedName>
    <definedName name="COMPOSICAOI7" localSheetId="5">#REF!</definedName>
    <definedName name="COMPOSICAOI7" localSheetId="6">#REF!</definedName>
    <definedName name="COMPOSICAOI7" localSheetId="8">#REF!</definedName>
    <definedName name="COMPOSICAOI7" localSheetId="4">#REF!</definedName>
    <definedName name="COMPOSICAOI7" localSheetId="7">#REF!</definedName>
    <definedName name="COMPOSICAOI7">#REF!</definedName>
    <definedName name="COMPOSICAOI8" localSheetId="5">#REF!</definedName>
    <definedName name="COMPOSICAOI8" localSheetId="6">#REF!</definedName>
    <definedName name="COMPOSICAOI8" localSheetId="8">#REF!</definedName>
    <definedName name="COMPOSICAOI8" localSheetId="4">#REF!</definedName>
    <definedName name="COMPOSICAOI8" localSheetId="7">#REF!</definedName>
    <definedName name="COMPOSICAOI8">#REF!</definedName>
    <definedName name="COMPOSICAOI87" localSheetId="5">[1]INFRA!#REF!</definedName>
    <definedName name="COMPOSICAOI87" localSheetId="6">[1]INFRA!#REF!</definedName>
    <definedName name="COMPOSICAOI87" localSheetId="8">[1]INFRA!#REF!</definedName>
    <definedName name="COMPOSICAOI87" localSheetId="4">[1]INFRA!#REF!</definedName>
    <definedName name="COMPOSICAOI87" localSheetId="7">[1]INFRA!#REF!</definedName>
    <definedName name="COMPOSICAOI87">[1]INFRA!#REF!</definedName>
    <definedName name="COMPOSICAOI88" localSheetId="5">[1]INFRA!#REF!</definedName>
    <definedName name="COMPOSICAOI88" localSheetId="6">[1]INFRA!#REF!</definedName>
    <definedName name="COMPOSICAOI88" localSheetId="8">[1]INFRA!#REF!</definedName>
    <definedName name="COMPOSICAOI88" localSheetId="4">[1]INFRA!#REF!</definedName>
    <definedName name="COMPOSICAOI88" localSheetId="7">[1]INFRA!#REF!</definedName>
    <definedName name="COMPOSICAOI88">[1]INFRA!#REF!</definedName>
    <definedName name="COMPOSICAOI89" localSheetId="5">[1]INFRA!#REF!</definedName>
    <definedName name="COMPOSICAOI89" localSheetId="6">[1]INFRA!#REF!</definedName>
    <definedName name="COMPOSICAOI89" localSheetId="8">[1]INFRA!#REF!</definedName>
    <definedName name="COMPOSICAOI89" localSheetId="4">[1]INFRA!#REF!</definedName>
    <definedName name="COMPOSICAOI89" localSheetId="7">[1]INFRA!#REF!</definedName>
    <definedName name="COMPOSICAOI89">[1]INFRA!#REF!</definedName>
    <definedName name="COMPOSICAOI9">[1]INFRA!$F$27</definedName>
    <definedName name="COMPOSICAOI90" localSheetId="5">[1]INFRA!#REF!</definedName>
    <definedName name="COMPOSICAOI90" localSheetId="6">[1]INFRA!#REF!</definedName>
    <definedName name="COMPOSICAOI90" localSheetId="8">[1]INFRA!#REF!</definedName>
    <definedName name="COMPOSICAOI90" localSheetId="4">[1]INFRA!#REF!</definedName>
    <definedName name="COMPOSICAOI90" localSheetId="7">[1]INFRA!#REF!</definedName>
    <definedName name="COMPOSICAOI90">[1]INFRA!#REF!</definedName>
    <definedName name="COMPOSICAOI91" localSheetId="5">[1]INFRA!#REF!</definedName>
    <definedName name="COMPOSICAOI91" localSheetId="6">[1]INFRA!#REF!</definedName>
    <definedName name="COMPOSICAOI91" localSheetId="8">[1]INFRA!#REF!</definedName>
    <definedName name="COMPOSICAOI91" localSheetId="4">[1]INFRA!#REF!</definedName>
    <definedName name="COMPOSICAOI91" localSheetId="7">[1]INFRA!#REF!</definedName>
    <definedName name="COMPOSICAOI91">[1]INFRA!#REF!</definedName>
    <definedName name="COMPOSICAOI92" localSheetId="5">[1]INFRA!#REF!</definedName>
    <definedName name="COMPOSICAOI92" localSheetId="6">[1]INFRA!#REF!</definedName>
    <definedName name="COMPOSICAOI92" localSheetId="8">[1]INFRA!#REF!</definedName>
    <definedName name="COMPOSICAOI92" localSheetId="4">[1]INFRA!#REF!</definedName>
    <definedName name="COMPOSICAOI92" localSheetId="7">[1]INFRA!#REF!</definedName>
    <definedName name="COMPOSICAOI92">[1]INFRA!#REF!</definedName>
    <definedName name="COMPOSICAOI93" localSheetId="5">[1]INFRA!#REF!</definedName>
    <definedName name="COMPOSICAOI93" localSheetId="6">[1]INFRA!#REF!</definedName>
    <definedName name="COMPOSICAOI93" localSheetId="8">[1]INFRA!#REF!</definedName>
    <definedName name="COMPOSICAOI93" localSheetId="4">[1]INFRA!#REF!</definedName>
    <definedName name="COMPOSICAOI93" localSheetId="7">[1]INFRA!#REF!</definedName>
    <definedName name="COMPOSICAOI93">[1]INFRA!#REF!</definedName>
    <definedName name="COMPOSICAOI94" localSheetId="8">[1]INFRA!#REF!</definedName>
    <definedName name="COMPOSICAOI94" localSheetId="4">[1]INFRA!#REF!</definedName>
    <definedName name="COMPOSICAOI94" localSheetId="7">[1]INFRA!#REF!</definedName>
    <definedName name="COMPOSICAOI94">[1]INFRA!#REF!</definedName>
    <definedName name="COMPOSICAOI95">[1]INFRA!$F$44</definedName>
    <definedName name="COMPOSICAOI96" localSheetId="5">[1]INFRA!#REF!</definedName>
    <definedName name="COMPOSICAOI96" localSheetId="6">[1]INFRA!#REF!</definedName>
    <definedName name="COMPOSICAOI96" localSheetId="8">[1]INFRA!#REF!</definedName>
    <definedName name="COMPOSICAOI96" localSheetId="4">[1]INFRA!#REF!</definedName>
    <definedName name="COMPOSICAOI96" localSheetId="7">[1]INFRA!#REF!</definedName>
    <definedName name="COMPOSICAOI96">[1]INFRA!#REF!</definedName>
    <definedName name="COMPOSICAOI97" localSheetId="5">[1]INFRA!#REF!</definedName>
    <definedName name="COMPOSICAOI97" localSheetId="6">[1]INFRA!#REF!</definedName>
    <definedName name="COMPOSICAOI97" localSheetId="8">[1]INFRA!#REF!</definedName>
    <definedName name="COMPOSICAOI97" localSheetId="4">[1]INFRA!#REF!</definedName>
    <definedName name="COMPOSICAOI97" localSheetId="7">[1]INFRA!#REF!</definedName>
    <definedName name="COMPOSICAOI97">[1]INFRA!#REF!</definedName>
    <definedName name="COMPOSICAOI98" localSheetId="5">[1]INFRA!#REF!</definedName>
    <definedName name="COMPOSICAOI98" localSheetId="6">[1]INFRA!#REF!</definedName>
    <definedName name="COMPOSICAOI98" localSheetId="8">[1]INFRA!#REF!</definedName>
    <definedName name="COMPOSICAOI98" localSheetId="4">[1]INFRA!#REF!</definedName>
    <definedName name="COMPOSICAOI98" localSheetId="7">[1]INFRA!#REF!</definedName>
    <definedName name="COMPOSICAOI98">[1]INFRA!#REF!</definedName>
    <definedName name="COMPOSICAOI99">[1]INFRA!$F$62</definedName>
    <definedName name="COMPOSICAOL64">'[1]LÓGICA 2'!$F$24</definedName>
    <definedName name="COMPOSICAOL65">'[1]LÓGICA 2'!$F$42</definedName>
    <definedName name="COMPOSICAOL67">'[1]LÓGICA 2'!$F$78</definedName>
    <definedName name="COMPOSICAOL68">'[1]LÓGICA 2'!$F$96</definedName>
    <definedName name="COMPOSICAOL69">'[1]LÓGICA 2'!$F$116</definedName>
    <definedName name="COMPOSICAOL70">'[1]LÓGICA 2'!$F$134</definedName>
    <definedName name="COMPOSICAOL71" localSheetId="5">'[1]LÓGICA 2'!#REF!</definedName>
    <definedName name="COMPOSICAOL71" localSheetId="6">'[1]LÓGICA 2'!#REF!</definedName>
    <definedName name="COMPOSICAOL71" localSheetId="8">'[1]LÓGICA 2'!#REF!</definedName>
    <definedName name="COMPOSICAOL71" localSheetId="4">'[1]LÓGICA 2'!#REF!</definedName>
    <definedName name="COMPOSICAOL71" localSheetId="7">'[1]LÓGICA 2'!#REF!</definedName>
    <definedName name="COMPOSICAOL71">'[1]LÓGICA 2'!#REF!</definedName>
    <definedName name="COMPOSICAOL72">'[1]LÓGICA 2'!$F$155</definedName>
    <definedName name="COMPOSICAOL73">'[1]LÓGICA 2'!$F$177</definedName>
    <definedName name="COMPOSICAOL74" localSheetId="5">'[1]LÓGICA 2'!#REF!</definedName>
    <definedName name="COMPOSICAOL74" localSheetId="6">'[1]LÓGICA 2'!#REF!</definedName>
    <definedName name="COMPOSICAOL74" localSheetId="8">'[1]LÓGICA 2'!#REF!</definedName>
    <definedName name="COMPOSICAOL74" localSheetId="4">'[1]LÓGICA 2'!#REF!</definedName>
    <definedName name="COMPOSICAOL74" localSheetId="7">'[1]LÓGICA 2'!#REF!</definedName>
    <definedName name="COMPOSICAOL74">'[1]LÓGICA 2'!#REF!</definedName>
    <definedName name="COMPOSICAOL75" localSheetId="5">'[1]LÓGICA 2'!#REF!</definedName>
    <definedName name="COMPOSICAOL75" localSheetId="6">'[1]LÓGICA 2'!#REF!</definedName>
    <definedName name="COMPOSICAOL75" localSheetId="8">'[1]LÓGICA 2'!#REF!</definedName>
    <definedName name="COMPOSICAOL75" localSheetId="4">'[1]LÓGICA 2'!#REF!</definedName>
    <definedName name="COMPOSICAOL75" localSheetId="7">'[1]LÓGICA 2'!#REF!</definedName>
    <definedName name="COMPOSICAOL75">'[1]LÓGICA 2'!#REF!</definedName>
    <definedName name="COMPOSICAOL76">'[1]LÓGICA 2'!$F$195</definedName>
    <definedName name="COMPOSICAOL77">'[1]LÓGICA 2'!$F$213</definedName>
    <definedName name="COMPOSICAOL78">'[1]LÓGICA 2'!$F$231</definedName>
    <definedName name="COMPOSICAOL79">'[1]LÓGICA 2'!$F$249</definedName>
    <definedName name="COMPOSICAOL80">'[1]LÓGICA 2'!$F$267</definedName>
    <definedName name="COMPOSICAOL81">'[1]LÓGICA 2'!$F$285</definedName>
    <definedName name="COMPOSICAOL82">'[1]LÓGICA 2'!$F$303</definedName>
    <definedName name="COMPOSICAOL83" localSheetId="5">'[1]LÓGICA 2'!#REF!</definedName>
    <definedName name="COMPOSICAOL83" localSheetId="6">'[1]LÓGICA 2'!#REF!</definedName>
    <definedName name="COMPOSICAOL83" localSheetId="8">'[1]LÓGICA 2'!#REF!</definedName>
    <definedName name="COMPOSICAOL83" localSheetId="4">'[1]LÓGICA 2'!#REF!</definedName>
    <definedName name="COMPOSICAOL83" localSheetId="7">'[1]LÓGICA 2'!#REF!</definedName>
    <definedName name="COMPOSICAOL83">'[1]LÓGICA 2'!#REF!</definedName>
    <definedName name="COMPOSICAOL84">'[1]LÓGICA 2'!$F$321</definedName>
    <definedName name="COMPOSICAOL85">'[1]LÓGICA 2'!$F$339</definedName>
    <definedName name="COMPOSICAOL86">'[1]LÓGICA 2'!$F$357</definedName>
    <definedName name="COMPOSICAOL87">'[1]LÓGICA 2'!$F$374</definedName>
    <definedName name="ENCARGOS_SOCIAIS2">[1]ELÉTRICA!#REF!</definedName>
    <definedName name="eqrrewr" localSheetId="5">[1]INFRA!#REF!</definedName>
    <definedName name="eqrrewr" localSheetId="6">[1]INFRA!#REF!</definedName>
    <definedName name="eqrrewr" localSheetId="8">[1]INFRA!#REF!</definedName>
    <definedName name="eqrrewr" localSheetId="4">[1]INFRA!#REF!</definedName>
    <definedName name="eqrrewr" localSheetId="7">[1]INFRA!#REF!</definedName>
    <definedName name="eqrrewr">[1]INFRA!#REF!</definedName>
    <definedName name="EQT_TB_ESQUADRIA_N°_ESQUADRIA" localSheetId="4">#REF!</definedName>
    <definedName name="EQT_TB_ESQUADRIA_N°_ESQUADRIA">[2]!TB_ESQUADRIA[N°_ESQUADRIA]</definedName>
    <definedName name="ETQ_Fonte" localSheetId="4">#REF!</definedName>
    <definedName name="ETQ_Fonte">[2]!TB_Fonte[FONTE]</definedName>
    <definedName name="ETQ_ID_TB_GERAL" localSheetId="4">#REF!</definedName>
    <definedName name="ETQ_ID_TB_GERAL">[2]!TB_Geral[ID]</definedName>
    <definedName name="ETQ_Resumo_Bitola_Aço" localSheetId="4">#REF!</definedName>
    <definedName name="ETQ_Resumo_Bitola_Aço">[2]!TB_Resultado_Aço_SETOP[Ø_BITOLA_'[MM']]</definedName>
    <definedName name="ETQ_TB_AGRUPADOR" localSheetId="4">#REF!</definedName>
    <definedName name="ETQ_TB_AGRUPADOR">[2]!TB_Agrupador[AGRUPADOR]</definedName>
    <definedName name="ETQ_TB_AGRUPADOR_ID" localSheetId="4">#REF!</definedName>
    <definedName name="ETQ_TB_AGRUPADOR_ID">[2]!TB_AGRUPADOR_1[ID]</definedName>
    <definedName name="ETQ_TB_ESPECIFICAÇÃO_ID_ESPECIFICAÇÃO" localSheetId="4">#REF!</definedName>
    <definedName name="ETQ_TB_ESPECIFICAÇÃO_ID_ESPECIFICAÇÃO">[2]!TB_ESPECIFICAÇÃO[ID_ESPECIFICAÇÃO]</definedName>
    <definedName name="ETQ_TB_ID_Alvenaria" localSheetId="4">#REF!</definedName>
    <definedName name="ETQ_TB_ID_Alvenaria">[2]!TB_LEVANTAMENTO_ACABAMENTO33[ID]</definedName>
    <definedName name="ETQ_TB_LEVANTAMENTO_ACABAMENTO_ID" localSheetId="4">#REF!</definedName>
    <definedName name="ETQ_TB_LEVANTAMENTO_ACABAMENTO_ID">[3]!TB_LEVANTAMENTO_ACABAMENTO[ID]</definedName>
    <definedName name="ETQ_TB_TIPO" localSheetId="4">#REF!</definedName>
    <definedName name="ETQ_TB_TIPO">[2]!TB_TIPO[TIPO]</definedName>
    <definedName name="ETQ_TB_TIPO_ESQUADRIA" localSheetId="4">#REF!</definedName>
    <definedName name="ETQ_TB_TIPO_ESQUADRIA">[2]!TB_TIPO_ESQUADRIA[TIPO_ESQ]</definedName>
    <definedName name="ETQ_TB_TIPO_FORMA" localSheetId="4">#REF!</definedName>
    <definedName name="ETQ_TB_TIPO_FORMA">[2]!TB_TIPO_FORMA[FORMA ATEX]</definedName>
    <definedName name="ETQ_TB_TIPO_ITEM" localSheetId="4">#REF!</definedName>
    <definedName name="ETQ_TB_TIPO_ITEM">[2]!TB_TIPO_ITEM[TIPO_ITEM]</definedName>
    <definedName name="ETQ_TB_UNIDADES" localSheetId="4">#REF!</definedName>
    <definedName name="ETQ_TB_UNIDADES">[2]!TB_Unidades[UNIDADE]</definedName>
    <definedName name="ETQ_Tipo_Cobertura" localSheetId="5">#REF!</definedName>
    <definedName name="ETQ_Tipo_Cobertura" localSheetId="6">#REF!</definedName>
    <definedName name="ETQ_Tipo_Cobertura" localSheetId="8">#REF!</definedName>
    <definedName name="ETQ_Tipo_Cobertura" localSheetId="4">#REF!</definedName>
    <definedName name="ETQ_Tipo_Cobertura" localSheetId="7">#REF!</definedName>
    <definedName name="ETQ_Tipo_Cobertura">#REF!</definedName>
    <definedName name="ETQ_Tipo_Elemento_Drenagem" localSheetId="5">#REF!</definedName>
    <definedName name="ETQ_Tipo_Elemento_Drenagem" localSheetId="6">#REF!</definedName>
    <definedName name="ETQ_Tipo_Elemento_Drenagem" localSheetId="8">#REF!</definedName>
    <definedName name="ETQ_Tipo_Elemento_Drenagem" localSheetId="4">#REF!</definedName>
    <definedName name="ETQ_Tipo_Elemento_Drenagem" localSheetId="7">#REF!</definedName>
    <definedName name="ETQ_Tipo_Elemento_Drenagem">#REF!</definedName>
    <definedName name="ETQ_Tipo_Impermeabilização" localSheetId="5">#REF!</definedName>
    <definedName name="ETQ_Tipo_Impermeabilização" localSheetId="6">#REF!</definedName>
    <definedName name="ETQ_Tipo_Impermeabilização" localSheetId="8">#REF!</definedName>
    <definedName name="ETQ_Tipo_Impermeabilização" localSheetId="4">#REF!</definedName>
    <definedName name="ETQ_Tipo_Impermeabilização" localSheetId="7">#REF!</definedName>
    <definedName name="ETQ_Tipo_Impermeabilização">#REF!</definedName>
    <definedName name="ETQ_Tipo_Índice" localSheetId="4">#REF!</definedName>
    <definedName name="ETQ_Tipo_Índice">[2]!TB_Tipo_Índice_Geral[TIPO_ÍNDICE]</definedName>
    <definedName name="ETQ_Tipo_Instalação_HidroSanitária" localSheetId="4">#REF!</definedName>
    <definedName name="ETQ_Tipo_Instalação_HidroSanitária">[2]!TB_Tipo_Item_Geral[TIPO_ITEM]</definedName>
    <definedName name="ETQ_Tipo_Metodologia" localSheetId="4">#REF!</definedName>
    <definedName name="ETQ_Tipo_Metodologia">[2]!TB_Tipo_Metologia_Calculo[[#All],[METOLOGIA_CÁLCULO]]</definedName>
    <definedName name="ETQ_Tipo_Peça" localSheetId="4">#REF!</definedName>
    <definedName name="ETQ_Tipo_Peça">[2]!TB_Tipo_Peça[TIPO_PEÇA]</definedName>
    <definedName name="ETQ_Tipo_Vedação" localSheetId="4">#REF!</definedName>
    <definedName name="ETQ_Tipo_Vedação">[2]!TB_Tipo_Vedação[TIPO_VEDAÇÃO]</definedName>
    <definedName name="RODATETO" localSheetId="5">[1]ELÉTRICA!#REF!</definedName>
    <definedName name="RODATETO" localSheetId="6">[1]ELÉTRICA!#REF!</definedName>
    <definedName name="RODATETO" localSheetId="8">[1]ELÉTRICA!#REF!</definedName>
    <definedName name="RODATETO" localSheetId="4">[1]ELÉTRICA!#REF!</definedName>
    <definedName name="RODATETO" localSheetId="7">[1]ELÉTRICA!#REF!</definedName>
    <definedName name="RODATETO">[1]ELÉTRICA!#REF!</definedName>
    <definedName name="RODATETO1" localSheetId="5">[1]ELÉTRICA!#REF!</definedName>
    <definedName name="RODATETO1" localSheetId="6">[1]ELÉTRICA!#REF!</definedName>
    <definedName name="RODATETO1" localSheetId="8">[1]ELÉTRICA!#REF!</definedName>
    <definedName name="RODATETO1" localSheetId="4">[1]ELÉTRICA!#REF!</definedName>
    <definedName name="RODATETO1" localSheetId="7">[1]ELÉTRICA!#REF!</definedName>
    <definedName name="RODATETO1">[1]ELÉTRICA!#REF!</definedName>
    <definedName name="SDAD" localSheetId="5">[1]ELÉTRICA!#REF!</definedName>
    <definedName name="SDAD" localSheetId="6">[1]ELÉTRICA!#REF!</definedName>
    <definedName name="SDAD" localSheetId="7">[1]ELÉTRICA!#REF!</definedName>
    <definedName name="SDAD">[1]ELÉTRICA!#REF!</definedName>
    <definedName name="Serviços">[4]Solum!$A$3:$AD$2430</definedName>
    <definedName name="TB_Inclinação" localSheetId="4">#REF!</definedName>
    <definedName name="TB_Inclinação">[2]!TB_Fórmula_Inclinação[#Data]</definedName>
    <definedName name="UN" localSheetId="5">'[5]PLANILHA ORÇAMENTARIA'!#REF!</definedName>
    <definedName name="UN" localSheetId="6">'[5]PLANILHA ORÇAMENTARIA'!#REF!</definedName>
    <definedName name="UN" localSheetId="8">'[6]PLANILHA ORÇAMENTARIA'!#REF!</definedName>
    <definedName name="UN" localSheetId="4">'[7]PLANILHA ORÇAMENTARIA'!#REF!</definedName>
    <definedName name="UN" localSheetId="7">'[8]PLANILHA ORÇAMENTARIA'!#REF!</definedName>
    <definedName name="UN">'PLANILHA ORÇAMENTARIA'!#REF!</definedName>
    <definedName name="VERGA" localSheetId="5">#REF!</definedName>
    <definedName name="VERGA" localSheetId="6">#REF!</definedName>
    <definedName name="VERGA" localSheetId="8">#REF!</definedName>
    <definedName name="VERGA" localSheetId="4">#REF!</definedName>
    <definedName name="VERGA" localSheetId="7">#REF!</definedName>
    <definedName name="VERGA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9" i="7" l="1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4" i="8"/>
  <c r="B13" i="8"/>
  <c r="B12" i="8"/>
  <c r="A14" i="8"/>
  <c r="A13" i="8"/>
  <c r="A12" i="8"/>
  <c r="E2" i="7"/>
  <c r="G207" i="7" s="1"/>
  <c r="H207" i="7" s="1"/>
  <c r="E3" i="7"/>
  <c r="C8" i="57"/>
  <c r="C12" i="57"/>
  <c r="C20" i="57"/>
  <c r="C22" i="57"/>
  <c r="C20" i="56"/>
  <c r="C22" i="56" s="1"/>
  <c r="C12" i="56"/>
  <c r="C8" i="56"/>
  <c r="G168" i="7" l="1"/>
  <c r="H168" i="7" s="1"/>
  <c r="G412" i="7"/>
  <c r="H412" i="7" s="1"/>
  <c r="G411" i="7"/>
  <c r="H411" i="7" s="1"/>
  <c r="G353" i="7"/>
  <c r="H353" i="7" s="1"/>
  <c r="G356" i="7"/>
  <c r="H356" i="7" s="1"/>
  <c r="G357" i="7"/>
  <c r="H357" i="7" s="1"/>
  <c r="G355" i="7"/>
  <c r="H355" i="7" s="1"/>
  <c r="G354" i="7"/>
  <c r="H354" i="7" s="1"/>
  <c r="G346" i="7"/>
  <c r="H346" i="7" s="1"/>
  <c r="G349" i="7"/>
  <c r="H349" i="7" s="1"/>
  <c r="G348" i="7"/>
  <c r="H348" i="7" s="1"/>
  <c r="G347" i="7"/>
  <c r="H347" i="7" s="1"/>
  <c r="G350" i="7"/>
  <c r="H350" i="7" s="1"/>
  <c r="G344" i="7"/>
  <c r="H344" i="7" s="1"/>
  <c r="G345" i="7"/>
  <c r="H345" i="7" s="1"/>
  <c r="J68" i="54"/>
  <c r="H358" i="7" l="1"/>
  <c r="H351" i="7"/>
  <c r="G518" i="7"/>
  <c r="H518" i="7" s="1"/>
  <c r="G517" i="7"/>
  <c r="H517" i="7" s="1"/>
  <c r="G516" i="7"/>
  <c r="H516" i="7" s="1"/>
  <c r="G515" i="7"/>
  <c r="H515" i="7" s="1"/>
  <c r="G512" i="7"/>
  <c r="H512" i="7" s="1"/>
  <c r="G509" i="7"/>
  <c r="H509" i="7" s="1"/>
  <c r="G508" i="7"/>
  <c r="H508" i="7" s="1"/>
  <c r="G505" i="7"/>
  <c r="H505" i="7" s="1"/>
  <c r="G504" i="7"/>
  <c r="H504" i="7" s="1"/>
  <c r="G503" i="7"/>
  <c r="H503" i="7" s="1"/>
  <c r="G502" i="7"/>
  <c r="H502" i="7" s="1"/>
  <c r="G501" i="7"/>
  <c r="H501" i="7" s="1"/>
  <c r="G500" i="7"/>
  <c r="H500" i="7" s="1"/>
  <c r="G479" i="7"/>
  <c r="H479" i="7" s="1"/>
  <c r="G478" i="7"/>
  <c r="H478" i="7" s="1"/>
  <c r="G477" i="7"/>
  <c r="H477" i="7" s="1"/>
  <c r="G476" i="7"/>
  <c r="H476" i="7" s="1"/>
  <c r="G475" i="7"/>
  <c r="H475" i="7" s="1"/>
  <c r="G474" i="7"/>
  <c r="H474" i="7" s="1"/>
  <c r="G473" i="7"/>
  <c r="H473" i="7" s="1"/>
  <c r="G472" i="7"/>
  <c r="H472" i="7" s="1"/>
  <c r="G471" i="7"/>
  <c r="H471" i="7" s="1"/>
  <c r="G470" i="7"/>
  <c r="H470" i="7" s="1"/>
  <c r="G469" i="7"/>
  <c r="H469" i="7" s="1"/>
  <c r="G468" i="7"/>
  <c r="H468" i="7" s="1"/>
  <c r="G467" i="7"/>
  <c r="H467" i="7" s="1"/>
  <c r="G466" i="7"/>
  <c r="H466" i="7" s="1"/>
  <c r="G434" i="7"/>
  <c r="H434" i="7" s="1"/>
  <c r="G433" i="7"/>
  <c r="H433" i="7" s="1"/>
  <c r="G432" i="7"/>
  <c r="H432" i="7" s="1"/>
  <c r="G431" i="7"/>
  <c r="H431" i="7" s="1"/>
  <c r="G430" i="7"/>
  <c r="H430" i="7" s="1"/>
  <c r="G439" i="7"/>
  <c r="H439" i="7" s="1"/>
  <c r="G438" i="7"/>
  <c r="H438" i="7" s="1"/>
  <c r="G437" i="7"/>
  <c r="H437" i="7" s="1"/>
  <c r="G436" i="7"/>
  <c r="H436" i="7" s="1"/>
  <c r="G435" i="7"/>
  <c r="H435" i="7" s="1"/>
  <c r="G429" i="7"/>
  <c r="H429" i="7" s="1"/>
  <c r="G428" i="7"/>
  <c r="H428" i="7" s="1"/>
  <c r="G427" i="7"/>
  <c r="H427" i="7" s="1"/>
  <c r="G426" i="7"/>
  <c r="H426" i="7" s="1"/>
  <c r="G400" i="7"/>
  <c r="H400" i="7" s="1"/>
  <c r="G399" i="7"/>
  <c r="H399" i="7" s="1"/>
  <c r="G398" i="7"/>
  <c r="H398" i="7" s="1"/>
  <c r="G397" i="7"/>
  <c r="H397" i="7" s="1"/>
  <c r="G396" i="7"/>
  <c r="H396" i="7" s="1"/>
  <c r="G395" i="7"/>
  <c r="H395" i="7" s="1"/>
  <c r="G394" i="7"/>
  <c r="H394" i="7" s="1"/>
  <c r="G393" i="7"/>
  <c r="H393" i="7" s="1"/>
  <c r="G392" i="7"/>
  <c r="H392" i="7" s="1"/>
  <c r="G391" i="7"/>
  <c r="H391" i="7" s="1"/>
  <c r="G390" i="7"/>
  <c r="H390" i="7" s="1"/>
  <c r="G389" i="7"/>
  <c r="H389" i="7" s="1"/>
  <c r="G299" i="7"/>
  <c r="H299" i="7" s="1"/>
  <c r="G300" i="7"/>
  <c r="H300" i="7" s="1"/>
  <c r="G301" i="7"/>
  <c r="H301" i="7" s="1"/>
  <c r="G302" i="7"/>
  <c r="H302" i="7" s="1"/>
  <c r="G298" i="7"/>
  <c r="H298" i="7" s="1"/>
  <c r="G291" i="7"/>
  <c r="G292" i="7"/>
  <c r="G293" i="7"/>
  <c r="G294" i="7"/>
  <c r="G295" i="7"/>
  <c r="H295" i="7" s="1"/>
  <c r="G290" i="7"/>
  <c r="G339" i="7"/>
  <c r="H339" i="7" s="1"/>
  <c r="G338" i="7"/>
  <c r="H338" i="7" s="1"/>
  <c r="G337" i="7"/>
  <c r="H337" i="7" s="1"/>
  <c r="G334" i="7"/>
  <c r="H334" i="7" s="1"/>
  <c r="G333" i="7"/>
  <c r="H333" i="7" s="1"/>
  <c r="G332" i="7"/>
  <c r="H332" i="7" s="1"/>
  <c r="G331" i="7"/>
  <c r="H331" i="7" s="1"/>
  <c r="G330" i="7"/>
  <c r="H330" i="7" s="1"/>
  <c r="G329" i="7"/>
  <c r="H329" i="7" s="1"/>
  <c r="G326" i="7"/>
  <c r="H326" i="7" s="1"/>
  <c r="G325" i="7"/>
  <c r="H325" i="7" s="1"/>
  <c r="G324" i="7"/>
  <c r="H324" i="7" s="1"/>
  <c r="G323" i="7"/>
  <c r="H323" i="7" s="1"/>
  <c r="G320" i="7"/>
  <c r="H320" i="7" s="1"/>
  <c r="G319" i="7"/>
  <c r="H319" i="7" s="1"/>
  <c r="G318" i="7"/>
  <c r="H318" i="7" s="1"/>
  <c r="G317" i="7"/>
  <c r="H317" i="7" s="1"/>
  <c r="G316" i="7"/>
  <c r="H316" i="7" s="1"/>
  <c r="G313" i="7"/>
  <c r="H313" i="7" s="1"/>
  <c r="G312" i="7"/>
  <c r="H312" i="7" s="1"/>
  <c r="G311" i="7"/>
  <c r="H311" i="7" s="1"/>
  <c r="G310" i="7"/>
  <c r="H310" i="7" s="1"/>
  <c r="G309" i="7"/>
  <c r="H309" i="7" s="1"/>
  <c r="G308" i="7"/>
  <c r="H308" i="7" s="1"/>
  <c r="G307" i="7"/>
  <c r="H307" i="7" s="1"/>
  <c r="G306" i="7"/>
  <c r="H306" i="7" s="1"/>
  <c r="G305" i="7"/>
  <c r="H305" i="7" s="1"/>
  <c r="G273" i="7"/>
  <c r="H273" i="7" s="1"/>
  <c r="G272" i="7"/>
  <c r="H272" i="7" s="1"/>
  <c r="G271" i="7"/>
  <c r="H271" i="7" s="1"/>
  <c r="G270" i="7"/>
  <c r="H270" i="7" s="1"/>
  <c r="G262" i="7"/>
  <c r="H262" i="7" s="1"/>
  <c r="G261" i="7"/>
  <c r="H261" i="7" s="1"/>
  <c r="G260" i="7"/>
  <c r="H260" i="7" s="1"/>
  <c r="G259" i="7"/>
  <c r="H259" i="7" s="1"/>
  <c r="G258" i="7"/>
  <c r="H258" i="7" s="1"/>
  <c r="G257" i="7"/>
  <c r="H257" i="7" s="1"/>
  <c r="G256" i="7"/>
  <c r="H256" i="7" s="1"/>
  <c r="G255" i="7"/>
  <c r="H255" i="7" s="1"/>
  <c r="G254" i="7"/>
  <c r="H254" i="7" s="1"/>
  <c r="G229" i="7"/>
  <c r="H229" i="7" s="1"/>
  <c r="G228" i="7"/>
  <c r="H228" i="7" s="1"/>
  <c r="G227" i="7"/>
  <c r="H227" i="7" s="1"/>
  <c r="G226" i="7"/>
  <c r="H226" i="7" s="1"/>
  <c r="G225" i="7"/>
  <c r="H225" i="7" s="1"/>
  <c r="G224" i="7"/>
  <c r="H224" i="7" s="1"/>
  <c r="G223" i="7"/>
  <c r="H223" i="7" s="1"/>
  <c r="G222" i="7"/>
  <c r="H222" i="7" s="1"/>
  <c r="G221" i="7"/>
  <c r="H221" i="7" s="1"/>
  <c r="G236" i="7"/>
  <c r="H236" i="7" s="1"/>
  <c r="G235" i="7"/>
  <c r="H235" i="7" s="1"/>
  <c r="G234" i="7"/>
  <c r="H234" i="7" s="1"/>
  <c r="G233" i="7"/>
  <c r="H233" i="7" s="1"/>
  <c r="G232" i="7"/>
  <c r="H232" i="7" s="1"/>
  <c r="G231" i="7"/>
  <c r="H231" i="7" s="1"/>
  <c r="G192" i="7"/>
  <c r="H192" i="7" s="1"/>
  <c r="G191" i="7"/>
  <c r="H191" i="7" s="1"/>
  <c r="G197" i="7"/>
  <c r="H197" i="7" s="1"/>
  <c r="G196" i="7"/>
  <c r="H196" i="7" s="1"/>
  <c r="G195" i="7"/>
  <c r="H195" i="7" s="1"/>
  <c r="G188" i="7"/>
  <c r="H188" i="7" s="1"/>
  <c r="G187" i="7"/>
  <c r="H187" i="7" s="1"/>
  <c r="G186" i="7"/>
  <c r="H186" i="7" s="1"/>
  <c r="G185" i="7"/>
  <c r="H185" i="7" s="1"/>
  <c r="G184" i="7"/>
  <c r="H184" i="7" s="1"/>
  <c r="G183" i="7"/>
  <c r="H183" i="7" s="1"/>
  <c r="G182" i="7"/>
  <c r="H182" i="7" s="1"/>
  <c r="G181" i="7"/>
  <c r="H181" i="7" s="1"/>
  <c r="G180" i="7"/>
  <c r="H180" i="7" s="1"/>
  <c r="G177" i="7"/>
  <c r="H177" i="7" s="1"/>
  <c r="G176" i="7"/>
  <c r="H176" i="7" s="1"/>
  <c r="G175" i="7"/>
  <c r="H175" i="7" s="1"/>
  <c r="G174" i="7"/>
  <c r="H174" i="7" s="1"/>
  <c r="G173" i="7"/>
  <c r="H173" i="7" s="1"/>
  <c r="G172" i="7"/>
  <c r="H172" i="7" s="1"/>
  <c r="G171" i="7"/>
  <c r="H171" i="7" s="1"/>
  <c r="G167" i="7"/>
  <c r="H167" i="7" s="1"/>
  <c r="G166" i="7"/>
  <c r="H166" i="7" s="1"/>
  <c r="G165" i="7"/>
  <c r="H165" i="7" s="1"/>
  <c r="G164" i="7"/>
  <c r="H164" i="7" s="1"/>
  <c r="G163" i="7"/>
  <c r="H163" i="7" s="1"/>
  <c r="G159" i="7"/>
  <c r="H159" i="7" s="1"/>
  <c r="G160" i="7"/>
  <c r="H160" i="7" s="1"/>
  <c r="G158" i="7"/>
  <c r="H158" i="7" s="1"/>
  <c r="G157" i="7"/>
  <c r="H157" i="7" s="1"/>
  <c r="G156" i="7"/>
  <c r="H156" i="7" s="1"/>
  <c r="G155" i="7"/>
  <c r="H155" i="7" s="1"/>
  <c r="G154" i="7"/>
  <c r="H154" i="7" s="1"/>
  <c r="G147" i="7"/>
  <c r="H147" i="7" s="1"/>
  <c r="G149" i="7"/>
  <c r="H149" i="7" s="1"/>
  <c r="G148" i="7"/>
  <c r="H148" i="7" s="1"/>
  <c r="G151" i="7"/>
  <c r="H151" i="7" s="1"/>
  <c r="G150" i="7"/>
  <c r="H150" i="7" s="1"/>
  <c r="G146" i="7"/>
  <c r="H146" i="7" s="1"/>
  <c r="G143" i="7"/>
  <c r="H143" i="7" s="1"/>
  <c r="G142" i="7"/>
  <c r="H142" i="7" s="1"/>
  <c r="G139" i="7"/>
  <c r="H139" i="7" s="1"/>
  <c r="G138" i="7"/>
  <c r="H138" i="7" s="1"/>
  <c r="G137" i="7"/>
  <c r="H137" i="7" s="1"/>
  <c r="G133" i="7"/>
  <c r="H133" i="7" s="1"/>
  <c r="G132" i="7"/>
  <c r="H132" i="7" s="1"/>
  <c r="G116" i="7"/>
  <c r="H116" i="7" s="1"/>
  <c r="G115" i="7"/>
  <c r="H115" i="7" s="1"/>
  <c r="G114" i="7"/>
  <c r="H114" i="7" s="1"/>
  <c r="G113" i="7"/>
  <c r="H113" i="7" s="1"/>
  <c r="G106" i="7"/>
  <c r="H106" i="7" s="1"/>
  <c r="G105" i="7"/>
  <c r="H105" i="7" s="1"/>
  <c r="G108" i="7"/>
  <c r="H108" i="7" s="1"/>
  <c r="G107" i="7"/>
  <c r="H107" i="7" s="1"/>
  <c r="G104" i="7"/>
  <c r="H104" i="7" s="1"/>
  <c r="G75" i="7"/>
  <c r="G76" i="7"/>
  <c r="G77" i="7"/>
  <c r="G78" i="7"/>
  <c r="G79" i="7"/>
  <c r="G74" i="7"/>
  <c r="G58" i="7"/>
  <c r="H58" i="7" s="1"/>
  <c r="G57" i="7"/>
  <c r="H57" i="7" s="1"/>
  <c r="G46" i="7"/>
  <c r="H46" i="7" s="1"/>
  <c r="G45" i="7"/>
  <c r="H45" i="7" s="1"/>
  <c r="G44" i="7"/>
  <c r="H44" i="7" s="1"/>
  <c r="G43" i="7"/>
  <c r="H43" i="7" s="1"/>
  <c r="G35" i="7"/>
  <c r="H35" i="7" s="1"/>
  <c r="G34" i="7"/>
  <c r="H34" i="7" s="1"/>
  <c r="D38" i="53"/>
  <c r="C38" i="53"/>
  <c r="D34" i="53"/>
  <c r="C34" i="53"/>
  <c r="D27" i="53"/>
  <c r="C27" i="53"/>
  <c r="D15" i="53"/>
  <c r="C15" i="53"/>
  <c r="H359" i="7" l="1"/>
  <c r="D39" i="53"/>
  <c r="C39" i="53"/>
  <c r="H519" i="7"/>
  <c r="H513" i="7"/>
  <c r="H510" i="7"/>
  <c r="H506" i="7"/>
  <c r="H440" i="7"/>
  <c r="H340" i="7"/>
  <c r="H335" i="7"/>
  <c r="H327" i="7"/>
  <c r="H321" i="7"/>
  <c r="H303" i="7"/>
  <c r="H314" i="7"/>
  <c r="H198" i="7"/>
  <c r="C31" i="8" s="1"/>
  <c r="AA31" i="8" s="1"/>
  <c r="H193" i="7"/>
  <c r="C30" i="8" s="1"/>
  <c r="W30" i="8" s="1"/>
  <c r="H189" i="7"/>
  <c r="C29" i="8" s="1"/>
  <c r="AA29" i="8" s="1"/>
  <c r="H178" i="7"/>
  <c r="C28" i="8" s="1"/>
  <c r="M28" i="8" s="1"/>
  <c r="C27" i="8"/>
  <c r="Y27" i="8" s="1"/>
  <c r="H161" i="7"/>
  <c r="C26" i="8" s="1"/>
  <c r="Y26" i="8" s="1"/>
  <c r="H152" i="7"/>
  <c r="C25" i="8" s="1"/>
  <c r="H144" i="7"/>
  <c r="C24" i="8" s="1"/>
  <c r="H140" i="7"/>
  <c r="C23" i="8" s="1"/>
  <c r="H36" i="7"/>
  <c r="B15" i="9"/>
  <c r="A15" i="9"/>
  <c r="Y24" i="8" l="1"/>
  <c r="Z24" i="8" s="1"/>
  <c r="U24" i="8"/>
  <c r="V24" i="8" s="1"/>
  <c r="W24" i="8"/>
  <c r="X24" i="8" s="1"/>
  <c r="U25" i="8"/>
  <c r="V25" i="8" s="1"/>
  <c r="S25" i="8"/>
  <c r="AC31" i="8"/>
  <c r="AB31" i="8"/>
  <c r="AD31" i="8" s="1"/>
  <c r="AC30" i="8"/>
  <c r="X30" i="8"/>
  <c r="AD30" i="8" s="1"/>
  <c r="AC28" i="8"/>
  <c r="N28" i="8"/>
  <c r="AD28" i="8" s="1"/>
  <c r="AC26" i="8"/>
  <c r="Z26" i="8"/>
  <c r="AD26" i="8" s="1"/>
  <c r="U23" i="8"/>
  <c r="V23" i="8" s="1"/>
  <c r="S23" i="8"/>
  <c r="Z27" i="8"/>
  <c r="AD27" i="8" s="1"/>
  <c r="AC27" i="8"/>
  <c r="AB29" i="8"/>
  <c r="AD29" i="8" s="1"/>
  <c r="AC29" i="8"/>
  <c r="B17" i="9"/>
  <c r="B36" i="8" s="1"/>
  <c r="A17" i="9"/>
  <c r="A36" i="8" s="1"/>
  <c r="T25" i="8" l="1"/>
  <c r="AD25" i="8" s="1"/>
  <c r="AC25" i="8"/>
  <c r="AD24" i="8"/>
  <c r="AC24" i="8"/>
  <c r="AC23" i="8"/>
  <c r="T23" i="8"/>
  <c r="AD23" i="8" s="1"/>
  <c r="B13" i="9"/>
  <c r="B15" i="8" s="1"/>
  <c r="A13" i="9"/>
  <c r="A15" i="8" s="1"/>
  <c r="B5" i="9" l="1"/>
  <c r="B11" i="9" l="1"/>
  <c r="B11" i="8" s="1"/>
  <c r="B16" i="9"/>
  <c r="B35" i="8" s="1"/>
  <c r="A16" i="9"/>
  <c r="A35" i="8" s="1"/>
  <c r="B14" i="9"/>
  <c r="A14" i="9"/>
  <c r="B19" i="9"/>
  <c r="B38" i="8" s="1"/>
  <c r="A19" i="9"/>
  <c r="A38" i="8" s="1"/>
  <c r="A11" i="9"/>
  <c r="A11" i="8" s="1"/>
  <c r="G18" i="7" l="1"/>
  <c r="H18" i="7" s="1"/>
  <c r="G19" i="7"/>
  <c r="H19" i="7" s="1"/>
  <c r="G20" i="7"/>
  <c r="H20" i="7" s="1"/>
  <c r="G496" i="7"/>
  <c r="H496" i="7" s="1"/>
  <c r="G497" i="7"/>
  <c r="H497" i="7" s="1"/>
  <c r="H293" i="7"/>
  <c r="H291" i="7"/>
  <c r="H294" i="7"/>
  <c r="H292" i="7"/>
  <c r="H290" i="7"/>
  <c r="G283" i="7"/>
  <c r="H283" i="7" s="1"/>
  <c r="G220" i="7"/>
  <c r="H220" i="7" s="1"/>
  <c r="G211" i="7"/>
  <c r="H211" i="7" s="1"/>
  <c r="G277" i="7"/>
  <c r="H277" i="7" s="1"/>
  <c r="G267" i="7"/>
  <c r="H267" i="7" s="1"/>
  <c r="G248" i="7"/>
  <c r="H248" i="7" s="1"/>
  <c r="G282" i="7"/>
  <c r="H282" i="7" s="1"/>
  <c r="G276" i="7"/>
  <c r="H276" i="7" s="1"/>
  <c r="G247" i="7"/>
  <c r="H247" i="7" s="1"/>
  <c r="G281" i="7"/>
  <c r="H281" i="7" s="1"/>
  <c r="G264" i="7"/>
  <c r="H264" i="7" s="1"/>
  <c r="G275" i="7"/>
  <c r="H275" i="7" s="1"/>
  <c r="G243" i="7"/>
  <c r="H243" i="7" s="1"/>
  <c r="G217" i="7"/>
  <c r="H217" i="7" s="1"/>
  <c r="G206" i="7"/>
  <c r="H206" i="7" s="1"/>
  <c r="G205" i="7"/>
  <c r="H205" i="7" s="1"/>
  <c r="G244" i="7"/>
  <c r="H244" i="7" s="1"/>
  <c r="G280" i="7"/>
  <c r="H280" i="7" s="1"/>
  <c r="G263" i="7"/>
  <c r="H263" i="7" s="1"/>
  <c r="G238" i="7"/>
  <c r="H238" i="7" s="1"/>
  <c r="G274" i="7"/>
  <c r="H274" i="7" s="1"/>
  <c r="G216" i="7"/>
  <c r="H216" i="7" s="1"/>
  <c r="G285" i="7"/>
  <c r="H285" i="7" s="1"/>
  <c r="G253" i="7"/>
  <c r="H253" i="7" s="1"/>
  <c r="G237" i="7"/>
  <c r="H237" i="7" s="1"/>
  <c r="G213" i="7"/>
  <c r="H213" i="7" s="1"/>
  <c r="G269" i="7"/>
  <c r="H269" i="7" s="1"/>
  <c r="G250" i="7"/>
  <c r="H250" i="7" s="1"/>
  <c r="G204" i="7"/>
  <c r="H204" i="7" s="1"/>
  <c r="H208" i="7" s="1"/>
  <c r="G210" i="7"/>
  <c r="H210" i="7" s="1"/>
  <c r="G284" i="7"/>
  <c r="H284" i="7" s="1"/>
  <c r="G230" i="7"/>
  <c r="H230" i="7" s="1"/>
  <c r="G212" i="7"/>
  <c r="H212" i="7" s="1"/>
  <c r="G268" i="7"/>
  <c r="H268" i="7" s="1"/>
  <c r="G249" i="7"/>
  <c r="H249" i="7" s="1"/>
  <c r="G480" i="7"/>
  <c r="H480" i="7" s="1"/>
  <c r="G481" i="7"/>
  <c r="H481" i="7" s="1"/>
  <c r="G461" i="7"/>
  <c r="H461" i="7" s="1"/>
  <c r="G465" i="7"/>
  <c r="H465" i="7" s="1"/>
  <c r="G459" i="7"/>
  <c r="H459" i="7" s="1"/>
  <c r="G464" i="7"/>
  <c r="H464" i="7" s="1"/>
  <c r="G458" i="7"/>
  <c r="H458" i="7" s="1"/>
  <c r="G457" i="7"/>
  <c r="H457" i="7" s="1"/>
  <c r="G462" i="7"/>
  <c r="H462" i="7" s="1"/>
  <c r="G456" i="7"/>
  <c r="H456" i="7" s="1"/>
  <c r="G455" i="7"/>
  <c r="H455" i="7" s="1"/>
  <c r="G454" i="7"/>
  <c r="H454" i="7" s="1"/>
  <c r="G463" i="7"/>
  <c r="H463" i="7" s="1"/>
  <c r="G460" i="7"/>
  <c r="H460" i="7" s="1"/>
  <c r="G449" i="7"/>
  <c r="H449" i="7" s="1"/>
  <c r="G448" i="7"/>
  <c r="H448" i="7" s="1"/>
  <c r="G447" i="7"/>
  <c r="H447" i="7" s="1"/>
  <c r="G445" i="7"/>
  <c r="H445" i="7" s="1"/>
  <c r="G446" i="7"/>
  <c r="H446" i="7" s="1"/>
  <c r="G423" i="7"/>
  <c r="H423" i="7" s="1"/>
  <c r="G417" i="7"/>
  <c r="H417" i="7" s="1"/>
  <c r="G422" i="7"/>
  <c r="H422" i="7" s="1"/>
  <c r="G418" i="7"/>
  <c r="H418" i="7" s="1"/>
  <c r="G416" i="7"/>
  <c r="H416" i="7" s="1"/>
  <c r="G421" i="7"/>
  <c r="H421" i="7" s="1"/>
  <c r="G420" i="7"/>
  <c r="H420" i="7" s="1"/>
  <c r="G419" i="7"/>
  <c r="H419" i="7" s="1"/>
  <c r="G406" i="7"/>
  <c r="H406" i="7" s="1"/>
  <c r="G404" i="7"/>
  <c r="H404" i="7" s="1"/>
  <c r="G408" i="7"/>
  <c r="H408" i="7" s="1"/>
  <c r="G407" i="7"/>
  <c r="H407" i="7" s="1"/>
  <c r="G409" i="7"/>
  <c r="H409" i="7" s="1"/>
  <c r="G405" i="7"/>
  <c r="H405" i="7" s="1"/>
  <c r="G410" i="7"/>
  <c r="H410" i="7" s="1"/>
  <c r="G378" i="7"/>
  <c r="H378" i="7" s="1"/>
  <c r="G376" i="7"/>
  <c r="H376" i="7" s="1"/>
  <c r="G370" i="7"/>
  <c r="H370" i="7" s="1"/>
  <c r="G375" i="7"/>
  <c r="H375" i="7" s="1"/>
  <c r="G369" i="7"/>
  <c r="H369" i="7" s="1"/>
  <c r="G368" i="7"/>
  <c r="H368" i="7" s="1"/>
  <c r="G367" i="7"/>
  <c r="H367" i="7" s="1"/>
  <c r="G365" i="7"/>
  <c r="H365" i="7" s="1"/>
  <c r="G366" i="7"/>
  <c r="H366" i="7" s="1"/>
  <c r="G374" i="7"/>
  <c r="H374" i="7" s="1"/>
  <c r="G373" i="7"/>
  <c r="H373" i="7" s="1"/>
  <c r="G371" i="7"/>
  <c r="H371" i="7" s="1"/>
  <c r="G372" i="7"/>
  <c r="H372" i="7" s="1"/>
  <c r="G377" i="7"/>
  <c r="H377" i="7" s="1"/>
  <c r="G50" i="7"/>
  <c r="H50" i="7" s="1"/>
  <c r="G484" i="7"/>
  <c r="H484" i="7" s="1"/>
  <c r="G402" i="7"/>
  <c r="H402" i="7" s="1"/>
  <c r="G11" i="7"/>
  <c r="H11" i="7" s="1"/>
  <c r="G483" i="7"/>
  <c r="H483" i="7" s="1"/>
  <c r="H78" i="7"/>
  <c r="G12" i="7"/>
  <c r="H12" i="7" s="1"/>
  <c r="G99" i="7"/>
  <c r="H99" i="7" s="1"/>
  <c r="G485" i="7"/>
  <c r="H485" i="7" s="1"/>
  <c r="G25" i="7"/>
  <c r="H25" i="7" s="1"/>
  <c r="G93" i="7"/>
  <c r="H93" i="7" s="1"/>
  <c r="G55" i="7"/>
  <c r="H55" i="7" s="1"/>
  <c r="G26" i="7"/>
  <c r="H26" i="7" s="1"/>
  <c r="G486" i="7"/>
  <c r="H486" i="7" s="1"/>
  <c r="G364" i="7"/>
  <c r="H364" i="7" s="1"/>
  <c r="G134" i="7"/>
  <c r="H134" i="7" s="1"/>
  <c r="G128" i="7"/>
  <c r="H128" i="7" s="1"/>
  <c r="G123" i="7"/>
  <c r="H123" i="7" s="1"/>
  <c r="G92" i="7"/>
  <c r="H92" i="7" s="1"/>
  <c r="G49" i="7"/>
  <c r="H49" i="7" s="1"/>
  <c r="G56" i="7"/>
  <c r="H56" i="7" s="1"/>
  <c r="G488" i="7"/>
  <c r="H488" i="7" s="1"/>
  <c r="G401" i="7"/>
  <c r="H401" i="7" s="1"/>
  <c r="H76" i="7"/>
  <c r="G69" i="7"/>
  <c r="H69" i="7" s="1"/>
  <c r="G90" i="7"/>
  <c r="H90" i="7" s="1"/>
  <c r="G60" i="7"/>
  <c r="H60" i="7" s="1"/>
  <c r="G383" i="7"/>
  <c r="H383" i="7" s="1"/>
  <c r="G122" i="7"/>
  <c r="H122" i="7" s="1"/>
  <c r="G29" i="7"/>
  <c r="H29" i="7" s="1"/>
  <c r="G9" i="7"/>
  <c r="H9" i="7" s="1"/>
  <c r="G68" i="7"/>
  <c r="H68" i="7" s="1"/>
  <c r="G489" i="7"/>
  <c r="H489" i="7" s="1"/>
  <c r="G71" i="7"/>
  <c r="H71" i="7" s="1"/>
  <c r="G491" i="7"/>
  <c r="H491" i="7" s="1"/>
  <c r="G487" i="7"/>
  <c r="H487" i="7" s="1"/>
  <c r="G59" i="7"/>
  <c r="H59" i="7" s="1"/>
  <c r="G482" i="7"/>
  <c r="H482" i="7" s="1"/>
  <c r="G388" i="7"/>
  <c r="H388" i="7" s="1"/>
  <c r="G131" i="7"/>
  <c r="H131" i="7" s="1"/>
  <c r="G127" i="7"/>
  <c r="H127" i="7" s="1"/>
  <c r="G120" i="7"/>
  <c r="H120" i="7" s="1"/>
  <c r="G98" i="7"/>
  <c r="H98" i="7" s="1"/>
  <c r="G91" i="7"/>
  <c r="H91" i="7" s="1"/>
  <c r="G28" i="7"/>
  <c r="H28" i="7" s="1"/>
  <c r="G379" i="7"/>
  <c r="H379" i="7" s="1"/>
  <c r="G126" i="7"/>
  <c r="H126" i="7" s="1"/>
  <c r="G112" i="7"/>
  <c r="H112" i="7" s="1"/>
  <c r="G85" i="7"/>
  <c r="H85" i="7" s="1"/>
  <c r="H79" i="7"/>
  <c r="G48" i="7"/>
  <c r="H48" i="7" s="1"/>
  <c r="G382" i="7"/>
  <c r="H382" i="7" s="1"/>
  <c r="G31" i="7"/>
  <c r="H31" i="7" s="1"/>
  <c r="G64" i="7"/>
  <c r="H64" i="7" s="1"/>
  <c r="G54" i="7"/>
  <c r="H54" i="7" s="1"/>
  <c r="G490" i="7"/>
  <c r="H490" i="7" s="1"/>
  <c r="G403" i="7"/>
  <c r="H403" i="7" s="1"/>
  <c r="G387" i="7"/>
  <c r="H387" i="7" s="1"/>
  <c r="G101" i="7"/>
  <c r="H101" i="7" s="1"/>
  <c r="G27" i="7"/>
  <c r="H27" i="7" s="1"/>
  <c r="G47" i="7"/>
  <c r="H47" i="7" s="1"/>
  <c r="G386" i="7"/>
  <c r="H386" i="7" s="1"/>
  <c r="G111" i="7"/>
  <c r="H111" i="7" s="1"/>
  <c r="G53" i="7"/>
  <c r="H53" i="7" s="1"/>
  <c r="G385" i="7"/>
  <c r="H385" i="7" s="1"/>
  <c r="G117" i="7"/>
  <c r="H117" i="7" s="1"/>
  <c r="G100" i="7"/>
  <c r="H100" i="7" s="1"/>
  <c r="H74" i="7"/>
  <c r="G30" i="7"/>
  <c r="H30" i="7" s="1"/>
  <c r="G444" i="7"/>
  <c r="H444" i="7" s="1"/>
  <c r="G381" i="7"/>
  <c r="H381" i="7" s="1"/>
  <c r="G42" i="7"/>
  <c r="H42" i="7" s="1"/>
  <c r="G453" i="7"/>
  <c r="H453" i="7" s="1"/>
  <c r="G415" i="7"/>
  <c r="H415" i="7" s="1"/>
  <c r="G380" i="7"/>
  <c r="H380" i="7" s="1"/>
  <c r="G121" i="7"/>
  <c r="H121" i="7" s="1"/>
  <c r="G97" i="7"/>
  <c r="H97" i="7" s="1"/>
  <c r="G84" i="7"/>
  <c r="H84" i="7" s="1"/>
  <c r="H75" i="7"/>
  <c r="G63" i="7"/>
  <c r="H63" i="7" s="1"/>
  <c r="G22" i="7"/>
  <c r="H22" i="7" s="1"/>
  <c r="G94" i="7"/>
  <c r="H94" i="7" s="1"/>
  <c r="G21" i="7"/>
  <c r="H21" i="7" s="1"/>
  <c r="G384" i="7"/>
  <c r="H384" i="7" s="1"/>
  <c r="G70" i="7"/>
  <c r="H70" i="7" s="1"/>
  <c r="G17" i="7"/>
  <c r="H17" i="7" s="1"/>
  <c r="H77" i="7"/>
  <c r="G10" i="7"/>
  <c r="H10" i="7" s="1"/>
  <c r="H413" i="7" l="1"/>
  <c r="H498" i="7"/>
  <c r="H520" i="7" s="1"/>
  <c r="D19" i="9" s="1"/>
  <c r="H296" i="7"/>
  <c r="H265" i="7"/>
  <c r="H286" i="7"/>
  <c r="H278" i="7"/>
  <c r="H251" i="7"/>
  <c r="H245" i="7"/>
  <c r="H239" i="7"/>
  <c r="H218" i="7"/>
  <c r="H214" i="7"/>
  <c r="H492" i="7"/>
  <c r="H450" i="7"/>
  <c r="D17" i="9" s="1"/>
  <c r="H424" i="7"/>
  <c r="H135" i="7"/>
  <c r="C22" i="8" s="1"/>
  <c r="H124" i="7"/>
  <c r="C20" i="8" s="1"/>
  <c r="H129" i="7"/>
  <c r="C21" i="8" s="1"/>
  <c r="H118" i="7"/>
  <c r="C19" i="8" s="1"/>
  <c r="H109" i="7"/>
  <c r="C18" i="8" s="1"/>
  <c r="U18" i="8" s="1"/>
  <c r="H61" i="7"/>
  <c r="H102" i="7"/>
  <c r="C17" i="8" s="1"/>
  <c r="H95" i="7"/>
  <c r="C16" i="8" s="1"/>
  <c r="H86" i="7"/>
  <c r="H80" i="7"/>
  <c r="C14" i="8" s="1"/>
  <c r="H51" i="7"/>
  <c r="H72" i="7"/>
  <c r="C13" i="8" s="1"/>
  <c r="H13" i="7"/>
  <c r="H23" i="7"/>
  <c r="H32" i="7"/>
  <c r="H65" i="7"/>
  <c r="H441" i="7" l="1"/>
  <c r="D16" i="9" s="1"/>
  <c r="AC18" i="8"/>
  <c r="V18" i="8"/>
  <c r="AD18" i="8" s="1"/>
  <c r="S20" i="8"/>
  <c r="T20" i="8" s="1"/>
  <c r="Q20" i="8"/>
  <c r="U22" i="8"/>
  <c r="V22" i="8" s="1"/>
  <c r="S22" i="8"/>
  <c r="G14" i="8"/>
  <c r="I14" i="8"/>
  <c r="J14" i="8" s="1"/>
  <c r="K13" i="8"/>
  <c r="L13" i="8" s="1"/>
  <c r="I13" i="8"/>
  <c r="M16" i="8"/>
  <c r="N16" i="8" s="1"/>
  <c r="K16" i="8"/>
  <c r="O21" i="8"/>
  <c r="P21" i="8" s="1"/>
  <c r="Q21" i="8"/>
  <c r="Q19" i="8"/>
  <c r="R19" i="8" s="1"/>
  <c r="O19" i="8"/>
  <c r="O17" i="8"/>
  <c r="P17" i="8" s="1"/>
  <c r="M17" i="8"/>
  <c r="D13" i="9"/>
  <c r="C15" i="8" s="1"/>
  <c r="H341" i="7"/>
  <c r="C34" i="8" s="1"/>
  <c r="H287" i="7"/>
  <c r="C33" i="8" s="1"/>
  <c r="H240" i="7"/>
  <c r="H199" i="7"/>
  <c r="D14" i="9" s="1"/>
  <c r="H66" i="7"/>
  <c r="H37" i="7"/>
  <c r="D11" i="9" s="1"/>
  <c r="C11" i="8" s="1"/>
  <c r="E11" i="8" s="1"/>
  <c r="C35" i="8"/>
  <c r="C38" i="8"/>
  <c r="C36" i="8"/>
  <c r="U36" i="8" s="1"/>
  <c r="C32" i="8" l="1"/>
  <c r="K32" i="8" s="1"/>
  <c r="H360" i="7"/>
  <c r="D15" i="9" s="1"/>
  <c r="M35" i="8"/>
  <c r="N35" i="8" s="1"/>
  <c r="S35" i="8"/>
  <c r="T35" i="8" s="1"/>
  <c r="Q35" i="8"/>
  <c r="R35" i="8" s="1"/>
  <c r="O35" i="8"/>
  <c r="P35" i="8" s="1"/>
  <c r="K35" i="8"/>
  <c r="P19" i="8"/>
  <c r="AD19" i="8" s="1"/>
  <c r="AC19" i="8"/>
  <c r="K38" i="8"/>
  <c r="M38" i="8"/>
  <c r="N38" i="8" s="1"/>
  <c r="L16" i="8"/>
  <c r="AD16" i="8" s="1"/>
  <c r="AC16" i="8"/>
  <c r="T22" i="8"/>
  <c r="AD22" i="8" s="1"/>
  <c r="AC22" i="8"/>
  <c r="H81" i="7"/>
  <c r="D12" i="9" s="1"/>
  <c r="C12" i="8"/>
  <c r="R20" i="8"/>
  <c r="AD20" i="8" s="1"/>
  <c r="AC20" i="8"/>
  <c r="N17" i="8"/>
  <c r="AD17" i="8" s="1"/>
  <c r="AC17" i="8"/>
  <c r="J13" i="8"/>
  <c r="AD13" i="8" s="1"/>
  <c r="AC13" i="8"/>
  <c r="AC21" i="8"/>
  <c r="R21" i="8"/>
  <c r="AD21" i="8" s="1"/>
  <c r="V36" i="8"/>
  <c r="AD36" i="8" s="1"/>
  <c r="AC36" i="8"/>
  <c r="H14" i="8"/>
  <c r="AD14" i="8" s="1"/>
  <c r="AC14" i="8"/>
  <c r="G34" i="8"/>
  <c r="K34" i="8"/>
  <c r="L34" i="8" s="1"/>
  <c r="I34" i="8"/>
  <c r="J34" i="8" s="1"/>
  <c r="E33" i="8"/>
  <c r="F33" i="8" s="1"/>
  <c r="I33" i="8"/>
  <c r="J33" i="8" s="1"/>
  <c r="G33" i="8"/>
  <c r="AA15" i="8"/>
  <c r="AB15" i="8" s="1"/>
  <c r="Y15" i="8"/>
  <c r="AC11" i="8"/>
  <c r="F11" i="8"/>
  <c r="AD11" i="8" s="1"/>
  <c r="A18" i="9"/>
  <c r="A37" i="8" s="1"/>
  <c r="I32" i="8" l="1"/>
  <c r="J32" i="8" s="1"/>
  <c r="M32" i="8"/>
  <c r="N32" i="8" s="1"/>
  <c r="E12" i="8"/>
  <c r="F12" i="8" s="1"/>
  <c r="G12" i="8"/>
  <c r="H12" i="8" s="1"/>
  <c r="H34" i="8"/>
  <c r="AD34" i="8" s="1"/>
  <c r="AC34" i="8"/>
  <c r="AC33" i="8"/>
  <c r="H33" i="8"/>
  <c r="AD33" i="8" s="1"/>
  <c r="AC38" i="8"/>
  <c r="L38" i="8"/>
  <c r="AD38" i="8" s="1"/>
  <c r="L32" i="8"/>
  <c r="L35" i="8"/>
  <c r="AD35" i="8" s="1"/>
  <c r="AC35" i="8"/>
  <c r="Z15" i="8"/>
  <c r="AD15" i="8" s="1"/>
  <c r="AC15" i="8"/>
  <c r="H521" i="7"/>
  <c r="B4" i="9"/>
  <c r="AD32" i="8" l="1"/>
  <c r="AC32" i="8"/>
  <c r="AD12" i="8"/>
  <c r="AC12" i="8"/>
  <c r="A12" i="9"/>
  <c r="A10" i="9"/>
  <c r="B12" i="9"/>
  <c r="B10" i="9"/>
  <c r="B18" i="9"/>
  <c r="B37" i="8" s="1"/>
  <c r="D18" i="9" l="1"/>
  <c r="C37" i="8" s="1"/>
  <c r="M37" i="8" l="1"/>
  <c r="O37" i="8"/>
  <c r="P37" i="8" s="1"/>
  <c r="Y37" i="8"/>
  <c r="Z37" i="8" s="1"/>
  <c r="Q37" i="8"/>
  <c r="R37" i="8" s="1"/>
  <c r="S37" i="8"/>
  <c r="T37" i="8" s="1"/>
  <c r="U37" i="8"/>
  <c r="V37" i="8" s="1"/>
  <c r="AA37" i="8"/>
  <c r="AB37" i="8" s="1"/>
  <c r="B4" i="8"/>
  <c r="B3" i="8"/>
  <c r="B1" i="8"/>
  <c r="A21" i="9"/>
  <c r="B10" i="8"/>
  <c r="A10" i="8"/>
  <c r="B3" i="9"/>
  <c r="B2" i="9"/>
  <c r="B1" i="9"/>
  <c r="N37" i="8" l="1"/>
  <c r="AD37" i="8" s="1"/>
  <c r="AC37" i="8"/>
  <c r="E2" i="8"/>
  <c r="D10" i="9" l="1"/>
  <c r="C10" i="8" l="1"/>
  <c r="E10" i="8" l="1"/>
  <c r="Y10" i="8"/>
  <c r="W10" i="8"/>
  <c r="X10" i="8" s="1"/>
  <c r="S10" i="8"/>
  <c r="T10" i="8" s="1"/>
  <c r="U10" i="8"/>
  <c r="V10" i="8" s="1"/>
  <c r="Q10" i="8"/>
  <c r="R10" i="8" s="1"/>
  <c r="M10" i="8"/>
  <c r="N10" i="8" s="1"/>
  <c r="G10" i="8"/>
  <c r="H10" i="8" s="1"/>
  <c r="AA10" i="8"/>
  <c r="O10" i="8"/>
  <c r="P10" i="8" s="1"/>
  <c r="K10" i="8"/>
  <c r="L10" i="8" s="1"/>
  <c r="I10" i="8"/>
  <c r="J10" i="8" s="1"/>
  <c r="U39" i="8"/>
  <c r="G39" i="8" l="1"/>
  <c r="I39" i="8"/>
  <c r="AB10" i="8"/>
  <c r="AA39" i="8"/>
  <c r="Z10" i="8"/>
  <c r="Y39" i="8"/>
  <c r="AC10" i="8"/>
  <c r="F10" i="8"/>
  <c r="AD10" i="8" s="1"/>
  <c r="D20" i="9"/>
  <c r="Q39" i="8"/>
  <c r="K39" i="8"/>
  <c r="M39" i="8"/>
  <c r="O39" i="8"/>
  <c r="W39" i="8" l="1"/>
  <c r="C39" i="8"/>
  <c r="C13" i="9"/>
  <c r="C17" i="9"/>
  <c r="C19" i="9"/>
  <c r="C16" i="9"/>
  <c r="C11" i="9"/>
  <c r="C15" i="9"/>
  <c r="C10" i="9"/>
  <c r="C18" i="9"/>
  <c r="C12" i="9"/>
  <c r="C14" i="9"/>
  <c r="AC39" i="8"/>
  <c r="S39" i="8"/>
  <c r="E39" i="8"/>
  <c r="D34" i="8" l="1"/>
  <c r="D33" i="8"/>
  <c r="D27" i="8"/>
  <c r="D26" i="8"/>
  <c r="D28" i="8"/>
  <c r="D29" i="8"/>
  <c r="D13" i="8"/>
  <c r="D14" i="8"/>
  <c r="D30" i="8"/>
  <c r="D23" i="8"/>
  <c r="D24" i="8"/>
  <c r="D31" i="8"/>
  <c r="D25" i="8"/>
  <c r="D22" i="8"/>
  <c r="D20" i="8"/>
  <c r="D21" i="8"/>
  <c r="D19" i="8"/>
  <c r="D18" i="8"/>
  <c r="D17" i="8"/>
  <c r="N39" i="8"/>
  <c r="Z39" i="8"/>
  <c r="AB39" i="8"/>
  <c r="F39" i="8"/>
  <c r="X39" i="8"/>
  <c r="T39" i="8"/>
  <c r="AD39" i="8"/>
  <c r="D38" i="8"/>
  <c r="D35" i="8"/>
  <c r="V39" i="8"/>
  <c r="D15" i="8"/>
  <c r="D16" i="8"/>
  <c r="D11" i="8"/>
  <c r="D36" i="8"/>
  <c r="J39" i="8"/>
  <c r="D10" i="8"/>
  <c r="D37" i="8"/>
  <c r="H39" i="8"/>
  <c r="D12" i="8"/>
  <c r="D32" i="8"/>
  <c r="P39" i="8"/>
  <c r="L39" i="8"/>
  <c r="R39" i="8"/>
  <c r="C20" i="9"/>
  <c r="D39" i="8" l="1"/>
</calcChain>
</file>

<file path=xl/sharedStrings.xml><?xml version="1.0" encoding="utf-8"?>
<sst xmlns="http://schemas.openxmlformats.org/spreadsheetml/2006/main" count="8750" uniqueCount="2628">
  <si>
    <t>ITEM</t>
  </si>
  <si>
    <t>DESCRIÇÃO</t>
  </si>
  <si>
    <t>OBRA</t>
  </si>
  <si>
    <t>%</t>
  </si>
  <si>
    <t>CÓDIGO</t>
  </si>
  <si>
    <t>UND</t>
  </si>
  <si>
    <t>QNT</t>
  </si>
  <si>
    <t>P. UNT</t>
  </si>
  <si>
    <t>P. TOTAL</t>
  </si>
  <si>
    <t>TOTAL DO ITEM</t>
  </si>
  <si>
    <t>BDI:</t>
  </si>
  <si>
    <t>PREÇO GLOBAL</t>
  </si>
  <si>
    <t>PLANILHA ORÇAMENTÁRIA</t>
  </si>
  <si>
    <t>VALOR</t>
  </si>
  <si>
    <t>MÊS 01</t>
  </si>
  <si>
    <t>VALOR (R$)</t>
  </si>
  <si>
    <t>MÊS 02</t>
  </si>
  <si>
    <t>MÊS 03</t>
  </si>
  <si>
    <t>TOTAL</t>
  </si>
  <si>
    <t>Município</t>
  </si>
  <si>
    <t>Endereço</t>
  </si>
  <si>
    <t>Referência:</t>
  </si>
  <si>
    <t>PLANILHA RESUMO</t>
  </si>
  <si>
    <t>P. BASE</t>
  </si>
  <si>
    <t>UN</t>
  </si>
  <si>
    <t>ADMINISTRAÇÃO DE OBRA</t>
  </si>
  <si>
    <t>M</t>
  </si>
  <si>
    <t>m²</t>
  </si>
  <si>
    <t>CRONOGRAMA FÍSICO-FINANCEIRO</t>
  </si>
  <si>
    <t>PRELIMINAR</t>
  </si>
  <si>
    <t>LIMPEZA FINAL DA OBRA</t>
  </si>
  <si>
    <t>Município:</t>
  </si>
  <si>
    <t>OBRA:</t>
  </si>
  <si>
    <t>Endereço:</t>
  </si>
  <si>
    <t>COMPOSIÇÃO DA PARCELA DE BDI (BONIFICAÇÕES E DESPESA INDIRETAS)</t>
  </si>
  <si>
    <t>ITENS RELATIVOS À ADMINISTRAÇÃO CENTRAL</t>
  </si>
  <si>
    <t>% SOBRE PV</t>
  </si>
  <si>
    <t>AC - Administração Central</t>
  </si>
  <si>
    <t>DF - Custos Financeiros</t>
  </si>
  <si>
    <t>C - Riscos</t>
  </si>
  <si>
    <t>S - Seguros e Garantias Contratuais</t>
  </si>
  <si>
    <t xml:space="preserve">G - Garantias </t>
  </si>
  <si>
    <t>Sub-total</t>
  </si>
  <si>
    <t>LUCRO</t>
  </si>
  <si>
    <t>E - Lucro Operacional</t>
  </si>
  <si>
    <t>BDI SEM IMPOSTOS</t>
  </si>
  <si>
    <t>TAXAS E IMPOSTOS</t>
  </si>
  <si>
    <t>F - PIS</t>
  </si>
  <si>
    <t>G - COFINS</t>
  </si>
  <si>
    <t>H - ISSQN</t>
  </si>
  <si>
    <t>Contribuição Previdenciária - Lei N° 13.161/15</t>
  </si>
  <si>
    <t>BDI COM IMPOSTOS</t>
  </si>
  <si>
    <t>Legenda:</t>
  </si>
  <si>
    <r>
      <rPr>
        <b/>
        <i/>
        <sz val="8"/>
        <color indexed="8"/>
        <rFont val="Calibri Light"/>
        <family val="2"/>
      </rPr>
      <t xml:space="preserve">PV </t>
    </r>
    <r>
      <rPr>
        <i/>
        <sz val="8"/>
        <color indexed="8"/>
        <rFont val="Calibri Light"/>
        <family val="2"/>
      </rPr>
      <t>= Preço de Venda</t>
    </r>
  </si>
  <si>
    <t>IA = Inflação Acumulada (período de 12 meses - IPCA) = 4,84%</t>
  </si>
  <si>
    <t>CD = Custo Direto</t>
  </si>
  <si>
    <t>CF = ((1 + Selic)¹/¹² x ((1+IA)¹/¹² -1)</t>
  </si>
  <si>
    <t>Selic Fev/2014 = 10,52%</t>
  </si>
  <si>
    <t>Seguros e Garantias (2,5% a.a. sobre 5% do PV) - Prazo médio de 1 ano</t>
  </si>
  <si>
    <t>Lucro Operacional conforme Portaria SINFRA n°. 343/05 de 07 de junho de 2005.</t>
  </si>
  <si>
    <t>Localidade / alíquota ISSQN</t>
  </si>
  <si>
    <t>Para Mão de Obra</t>
  </si>
  <si>
    <t>40% sobre alíquota</t>
  </si>
  <si>
    <t>ACESSIBILIDADE</t>
  </si>
  <si>
    <t>3.0</t>
  </si>
  <si>
    <t>4.0</t>
  </si>
  <si>
    <t>5.0</t>
  </si>
  <si>
    <t>8.0</t>
  </si>
  <si>
    <t>9.0</t>
  </si>
  <si>
    <t>10.0</t>
  </si>
  <si>
    <t>BAIXA TENSÃO</t>
  </si>
  <si>
    <t>1.0</t>
  </si>
  <si>
    <t>2.0</t>
  </si>
  <si>
    <t>6.0</t>
  </si>
  <si>
    <t>7.0</t>
  </si>
  <si>
    <t>MÊS 04</t>
  </si>
  <si>
    <t>MÊS 05</t>
  </si>
  <si>
    <t>MÊS 06</t>
  </si>
  <si>
    <t>MÊS 07</t>
  </si>
  <si>
    <t>MÊS 08</t>
  </si>
  <si>
    <t>MÊS 09</t>
  </si>
  <si>
    <t>MÊS 10</t>
  </si>
  <si>
    <t>COMPOSIÇÃO DOS ENCARGOS SOCIAIS</t>
  </si>
  <si>
    <t xml:space="preserve">ESCALA SALARIAL DE MÃO-DE-OBRA </t>
  </si>
  <si>
    <t>HORISTA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</si>
  <si>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</si>
  <si>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</si>
  <si>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</si>
  <si>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</si>
  <si>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</si>
  <si>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</si>
  <si>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</si>
  <si>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</si>
  <si>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</si>
  <si>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</si>
  <si>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</si>
  <si>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</si>
  <si>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</si>
  <si>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Salario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</si>
  <si>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</si>
  <si>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</si>
  <si>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</si>
  <si>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</si>
  <si>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</si>
  <si>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</si>
  <si>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</si>
  <si>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</t>
  </si>
  <si>
    <t>GRUPO B</t>
  </si>
  <si>
    <t>B1</t>
  </si>
  <si>
    <t>Repouso Semanal Remunerado</t>
  </si>
  <si>
    <t>Não incide</t>
  </si>
  <si>
    <t>B2</t>
  </si>
  <si>
    <t>Feriados</t>
  </si>
  <si>
    <t>B3</t>
  </si>
  <si>
    <t>Auxilio - Enfermidade</t>
  </si>
  <si>
    <t>B4</t>
  </si>
  <si>
    <t>13º Salario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</si>
  <si>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</si>
  <si>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</si>
  <si>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</si>
  <si>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</si>
  <si>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</si>
  <si>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</si>
  <si>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</si>
  <si>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</si>
  <si>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</si>
  <si>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</si>
  <si>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</si>
  <si>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</si>
  <si>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</si>
  <si>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</si>
  <si>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</si>
  <si>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</si>
  <si>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</si>
  <si>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</si>
  <si>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</si>
  <si>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</si>
  <si>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</si>
  <si>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</si>
  <si>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</si>
  <si>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</si>
  <si>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</si>
  <si>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</si>
  <si>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</si>
  <si>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</si>
  <si>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</si>
  <si>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</si>
  <si>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D</t>
  </si>
  <si>
    <t>TOTAL (A+B+C+D)</t>
  </si>
  <si>
    <t>PAISAGISMO E URBANISMO</t>
  </si>
  <si>
    <t>ÁGUA FRIA</t>
  </si>
  <si>
    <t>PINTURA</t>
  </si>
  <si>
    <t xml:space="preserve"> 1.1 </t>
  </si>
  <si>
    <t>PLACA DE OBRA EM CHAPA DE ACO GALVANIZADO</t>
  </si>
  <si>
    <t xml:space="preserve"> 1.2 </t>
  </si>
  <si>
    <t>MES</t>
  </si>
  <si>
    <t>SERVIÇOS PRELIMINARES</t>
  </si>
  <si>
    <t>m³</t>
  </si>
  <si>
    <t>M3XKM</t>
  </si>
  <si>
    <t>3.1</t>
  </si>
  <si>
    <t>3.2</t>
  </si>
  <si>
    <t>3.3</t>
  </si>
  <si>
    <t>M²</t>
  </si>
  <si>
    <t xml:space="preserve"> SES01138 </t>
  </si>
  <si>
    <t>FORNECIMENTO E INSTALAÇÃO DE PLACAS ACM EM PERFIL DE AÇO GALVALUME</t>
  </si>
  <si>
    <t xml:space="preserve"> 93565 </t>
  </si>
  <si>
    <t>ENGENHEIRO CIVIL DE OBRA JUNIOR COM ENCARGOS COMPLEMENTARES</t>
  </si>
  <si>
    <t xml:space="preserve"> 94295 </t>
  </si>
  <si>
    <t>MESTRE DE OBRAS COM ENCARGOS COMPLEMENTARES</t>
  </si>
  <si>
    <t xml:space="preserve"> 93563 </t>
  </si>
  <si>
    <t>ALMOXARIFE COM ENCARGOS COMPLEMENTARES</t>
  </si>
  <si>
    <t xml:space="preserve"> 1.3 </t>
  </si>
  <si>
    <t xml:space="preserve"> 1.4 </t>
  </si>
  <si>
    <t>2.1</t>
  </si>
  <si>
    <t xml:space="preserve"> SES01188 </t>
  </si>
  <si>
    <t>2.2</t>
  </si>
  <si>
    <t xml:space="preserve"> 2.2.2 </t>
  </si>
  <si>
    <t xml:space="preserve"> 2.2.3 </t>
  </si>
  <si>
    <t xml:space="preserve"> 2.2.4 </t>
  </si>
  <si>
    <t xml:space="preserve"> 2.2.5 </t>
  </si>
  <si>
    <t xml:space="preserve"> 2.2.6 </t>
  </si>
  <si>
    <t xml:space="preserve"> 2.2.7 </t>
  </si>
  <si>
    <t>TOTAL SERVIÇOS PRELIMINARES</t>
  </si>
  <si>
    <t>7.1</t>
  </si>
  <si>
    <t>5.1</t>
  </si>
  <si>
    <t>5.2</t>
  </si>
  <si>
    <t>5.3</t>
  </si>
  <si>
    <t>5.4</t>
  </si>
  <si>
    <t>5.5</t>
  </si>
  <si>
    <t>6.1</t>
  </si>
  <si>
    <t xml:space="preserve"> SES04004 </t>
  </si>
  <si>
    <t>FORNECIMENTO E INSTALAÇÃO DE BARRA DE APOIO PARA PCD, EM AÇO INOX, 40CM</t>
  </si>
  <si>
    <t xml:space="preserve"> SES04006 </t>
  </si>
  <si>
    <t>FORNECIMENTO E INSTALAÇÃO DE BARRA DE APOIO PARA PCD, EM AÇO INOX, 70CM</t>
  </si>
  <si>
    <t xml:space="preserve"> SES04007 </t>
  </si>
  <si>
    <t>FORNECIMENTO E INSTALAÇÃO DE BARRA DE APOIO PARA PCD, EM AÇO INOX, 80CM</t>
  </si>
  <si>
    <t xml:space="preserve"> SES04003 </t>
  </si>
  <si>
    <t>PLANTIO DE GRAMA ESMERALDA EM ROLO COM FORNECIMENTO DE TERRA VEGETAL</t>
  </si>
  <si>
    <t xml:space="preserve"> SES04011 </t>
  </si>
  <si>
    <t xml:space="preserve"> SES02165 </t>
  </si>
  <si>
    <t>SIFÃO DO TIPO GARRAFA EM METAL CROMADO 1.1/2 X 2 " - FORNECIMENTO E INSTALAÇÃO</t>
  </si>
  <si>
    <t xml:space="preserve"> SES02029 </t>
  </si>
  <si>
    <t>JUNÇÃO SIMPLES, PVC, SERIE NORMAL, ESGOTO PREDIAL, DN 100 X 50 MM, JUNTA ELÁSTICA - FORNECIMENTO E INSTALAÇÃO</t>
  </si>
  <si>
    <t xml:space="preserve"> SES03263 </t>
  </si>
  <si>
    <t>SUPORTE DE FIXAÇÃO DE ELETROCALHA 100X50MM, VERGALHÃO ZINCADO 1/4 ROSCADO, ALTURA 30CM</t>
  </si>
  <si>
    <t>SERVIÇOS ESTRUTURAIS</t>
  </si>
  <si>
    <t>ITENS GERAIS</t>
  </si>
  <si>
    <t xml:space="preserve"> 97914 </t>
  </si>
  <si>
    <t>TRANSPORTE COM CAMINHÃO BASCULANTE DE 6 M³, EM VIA URBANA PAVIMENTADA, DMT ATÉ 30 KM (UNIDADE: M3XKM). AF_07/2020</t>
  </si>
  <si>
    <t>M³</t>
  </si>
  <si>
    <t>KG</t>
  </si>
  <si>
    <t>PILARES</t>
  </si>
  <si>
    <t xml:space="preserve"> SES01046 </t>
  </si>
  <si>
    <t>CONCRETAGEM DE PILARES, FCK = 30 MPA, SLUMP 130 +/- 20MM, COM USO DE BOMBA EM EDIFICAÇÃO COM SEÇÃO MÉDIA DE PILARES MENOR OU IGUAL A 0,25 M² - LANÇAMENTO, ADENSAMENTO E ACABAMENTO</t>
  </si>
  <si>
    <t xml:space="preserve"> SES01162 </t>
  </si>
  <si>
    <t>CONCRETAGEM DE VIGAS E LAJES, FCK=30 MPA, SLUMP 130 +/- 20MM, PARA LAJES MACIÇAS OU NERVURADAS COM USO DE BOMBA EM EDIFICAÇÃO - LANÇAMENTO, ADENSAMENTO E ACABAMENTO</t>
  </si>
  <si>
    <t>ESTRUTURA METÁLICA</t>
  </si>
  <si>
    <t xml:space="preserve"> SES01001 </t>
  </si>
  <si>
    <t>ESTRUTURA METALICA EM ACO ESTRUTURAL ASTM A36</t>
  </si>
  <si>
    <t xml:space="preserve"> SES01002 </t>
  </si>
  <si>
    <t>MONTAGEM DE ESTRUTURA METÁLICA</t>
  </si>
  <si>
    <t>ESGOTO</t>
  </si>
  <si>
    <t>TOTAL SERVIÇOS ESTRUTURAIS</t>
  </si>
  <si>
    <t xml:space="preserve"> SES03205 </t>
  </si>
  <si>
    <t>TERMINAL AEREO EM ACO GALVANIZADO COM BASE DE FIXACAO H = 30CM</t>
  </si>
  <si>
    <t>SPDA</t>
  </si>
  <si>
    <t xml:space="preserve"> SES07046 </t>
  </si>
  <si>
    <t>ACIONADOR MANUAL DE ALARME DE EMERGÊNCIA</t>
  </si>
  <si>
    <t xml:space="preserve"> SES07021 </t>
  </si>
  <si>
    <t>EXTINTOR PQS 06KG ABC</t>
  </si>
  <si>
    <t>TOTAL COMBATE E PREVEÇÃO A INCÊNDIO</t>
  </si>
  <si>
    <t>Composições Analíticas com Preço Unitário</t>
  </si>
  <si>
    <t>Código</t>
  </si>
  <si>
    <t>Descrição</t>
  </si>
  <si>
    <t>Und</t>
  </si>
  <si>
    <t>Quant.</t>
  </si>
  <si>
    <t>Valor Unit</t>
  </si>
  <si>
    <t xml:space="preserve"> 88262 </t>
  </si>
  <si>
    <t>CARPINTEIRO DE FORMAS COM ENCARGOS COMPLEMENTARES</t>
  </si>
  <si>
    <t>H</t>
  </si>
  <si>
    <t xml:space="preserve"> 88316 </t>
  </si>
  <si>
    <t>SERVENTE COM ENCARGOS COMPLEMENTARES</t>
  </si>
  <si>
    <t xml:space="preserve"> 94962 </t>
  </si>
  <si>
    <t>CONCRETO MAGRO PARA LASTRO, TRAÇO 1:4,5:4,5 (EM MASSA SECA DE CIMENTO/ AREIA MÉDIA/ BRITA 1) - PREPARO MECÂNICO COM BETONEIRA 400 L. AF_05/2021</t>
  </si>
  <si>
    <t xml:space="preserve"> 00004417 </t>
  </si>
  <si>
    <t xml:space="preserve"> 00004491 </t>
  </si>
  <si>
    <t>PONTALETE *7,5 X 7,5* CM EM PINUS, MISTA OU EQUIVALENTE DA REGIAO - BRUTA</t>
  </si>
  <si>
    <t xml:space="preserve"> 00004813 </t>
  </si>
  <si>
    <t>PLACA DE OBRA (PARA CONSTRUCAO CIVIL) EM CHAPA GALVANIZADA *N. 22*, ADESIVADA, DE *2,4 X 1,2* M (SEM POSTES PARA FIXACAO)</t>
  </si>
  <si>
    <t xml:space="preserve"> 00005075 </t>
  </si>
  <si>
    <t>PREGO DE ACO POLIDO COM CABECA 18 X 30 (2 3/4 X 10)</t>
  </si>
  <si>
    <t xml:space="preserve"> 88309 </t>
  </si>
  <si>
    <t>PEDREIRO COM ENCARGOS COMPLEMENTARES</t>
  </si>
  <si>
    <t xml:space="preserve"> 88278 </t>
  </si>
  <si>
    <t>MONTADOR DE ESTRUTURA METÁLICA COM ENCARGOS COMPLEMENTARES</t>
  </si>
  <si>
    <t xml:space="preserve"> 88256 </t>
  </si>
  <si>
    <t>AZULEJISTA OU LADRILHISTA COM ENCARGOS COMPLEMENTARES</t>
  </si>
  <si>
    <t xml:space="preserve"> 00034357 </t>
  </si>
  <si>
    <t>REJUNTE CIMENTICIO, QUALQUER COR</t>
  </si>
  <si>
    <t xml:space="preserve"> 00037595 </t>
  </si>
  <si>
    <t>ARGAMASSA COLANTE TIPO AC III</t>
  </si>
  <si>
    <t xml:space="preserve"> 88240 </t>
  </si>
  <si>
    <t>AJUDANTE DE ESTRUTURA METÁLICA COM ENCARGOS COMPLEMENTARES</t>
  </si>
  <si>
    <t xml:space="preserve"> 1227 </t>
  </si>
  <si>
    <t>FORNECIMENTO E INSTALAÇÃO DE ACM, INCLUSIVE ESTRUTURA METALICA DE FIXAÇÃO</t>
  </si>
  <si>
    <t>CENTO</t>
  </si>
  <si>
    <t xml:space="preserve"> 00039443 </t>
  </si>
  <si>
    <t>PARAFUSO DRY WALL, EM ACO ZINCADO, CABECA LENTILHA E PONTA BROCA (LB), LARGURA 4,2 MM, COMPRIMENTO 13 MM</t>
  </si>
  <si>
    <t>CHP</t>
  </si>
  <si>
    <t>CHI</t>
  </si>
  <si>
    <t xml:space="preserve"> 88261 </t>
  </si>
  <si>
    <t>CARPINTEIRO DE ESQUADRIA COM ENCARGOS COMPLEMENTARES</t>
  </si>
  <si>
    <t xml:space="preserve"> 00000370 </t>
  </si>
  <si>
    <t>AREIA MEDIA - POSTO JAZIDA/FORNECEDOR (RETIRADO NA JAZIDA, SEM TRANSPORTE)</t>
  </si>
  <si>
    <t xml:space="preserve"> 88267 </t>
  </si>
  <si>
    <t>ENCANADOR OU BOMBEIRO HIDRÁULICO COM ENCARGOS COMPLEMENTARES</t>
  </si>
  <si>
    <t xml:space="preserve"> 1073 </t>
  </si>
  <si>
    <t>BARRA DE APOIO INOX 40CM</t>
  </si>
  <si>
    <t xml:space="preserve"> 00004351 </t>
  </si>
  <si>
    <t>PARAFUSO NIQUELADO 3 1/2" COM ACABAMENTO CROMADO PARA FIXAR PECA SANITARIA, INCLUI PORCA CEGA, ARRUELA E BUCHA DE NYLON TAMANHO S-8</t>
  </si>
  <si>
    <t xml:space="preserve"> 00036205 </t>
  </si>
  <si>
    <t>BARRA DE APOIO RETA, EM ACO INOX POLIDO, COMPRIMENTO 70CM, DIAMETRO MINIMO 3 CM</t>
  </si>
  <si>
    <t xml:space="preserve"> 00036081 </t>
  </si>
  <si>
    <t>BARRA DE APOIO RETA, EM ACO INOX POLIDO, COMPRIMENTO 80CM, DIAMETRO MINIMO 3 CM</t>
  </si>
  <si>
    <t xml:space="preserve"> 00007583 </t>
  </si>
  <si>
    <t>BUCHA DE NYLON SEM ABA S8, COM PARAFUSO DE 4,80 X 50 MM EM ACO ZINCADO COM ROSCA SOBERBA, CABECA CHATA E FENDA PHILLIPS</t>
  </si>
  <si>
    <t xml:space="preserve"> 88629 </t>
  </si>
  <si>
    <t>ARGAMASSA TRAÇO 1:3 (EM VOLUME DE CIMENTO E AREIA MÉDIA ÚMIDA), PREPARO MANUAL. AF_08/2019</t>
  </si>
  <si>
    <t xml:space="preserve"> 88441 </t>
  </si>
  <si>
    <t>JARDINEIRO COM ENCARGOS COMPLEMENTARES</t>
  </si>
  <si>
    <t xml:space="preserve"> 00003322 </t>
  </si>
  <si>
    <t>GRAMA ESMERALDA OU SAO CARLOS OU CURITIBANA, EM PLACAS, SEM PLANTIO</t>
  </si>
  <si>
    <t xml:space="preserve"> 00038125 </t>
  </si>
  <si>
    <t>FERTILIZANTE ORGANICO COMPOSTO, CLASSE A</t>
  </si>
  <si>
    <t xml:space="preserve"> 00007253 </t>
  </si>
  <si>
    <t>TERRA VEGETAL (GRANEL)</t>
  </si>
  <si>
    <t xml:space="preserve"> 00044539 </t>
  </si>
  <si>
    <t>FERTILIZANTE NPK -  10:10:10</t>
  </si>
  <si>
    <t xml:space="preserve"> 00044479 </t>
  </si>
  <si>
    <t>CALCARIO DOLOMITICO A (POSTO PEDREIRA/FORNECEDOR,  SEM FRETE)</t>
  </si>
  <si>
    <t xml:space="preserve"> 00000003 </t>
  </si>
  <si>
    <t>ACIDO CLORIDRICO / ACIDO MURIATICO, DILUICAO 10% A 12% PARA USO EM LIMPEZA</t>
  </si>
  <si>
    <t>L</t>
  </si>
  <si>
    <t xml:space="preserve"> 00003146 </t>
  </si>
  <si>
    <t>FITA VEDA ROSCA EM ROLOS DE 18 MM X 10 M (L X C)</t>
  </si>
  <si>
    <t xml:space="preserve"> 00006150 </t>
  </si>
  <si>
    <t>SIFAO EM METAL CROMADO PARA PIA AMERICANA, 1.1/2 X 2 "</t>
  </si>
  <si>
    <t xml:space="preserve"> 00000122 </t>
  </si>
  <si>
    <t>ADESIVO PLASTICO PARA PVC, FRASCO COM *850* GR</t>
  </si>
  <si>
    <t xml:space="preserve"> 00020083 </t>
  </si>
  <si>
    <t>SOLUCAO PREPARADORA / LIMPADORA PARA PVC, FRASCO COM 1000 CM3</t>
  </si>
  <si>
    <t xml:space="preserve"> 88248 </t>
  </si>
  <si>
    <t>AUXILIAR DE ENCANADOR OU BOMBEIRO HIDRÁULICO COM ENCARGOS COMPLEMENTARES</t>
  </si>
  <si>
    <t xml:space="preserve"> 00038383 </t>
  </si>
  <si>
    <t>LIXA D'AGUA EM FOLHA, GRAO 100</t>
  </si>
  <si>
    <t xml:space="preserve"> 00000296 </t>
  </si>
  <si>
    <t>ANEL BORRACHA PARA TUBO ESGOTO PREDIAL, DN 50 MM (NBR 5688)</t>
  </si>
  <si>
    <t xml:space="preserve"> 00000301 </t>
  </si>
  <si>
    <t>ANEL BORRACHA PARA TUBO ESGOTO PREDIAL, DN 100 MM (NBR 5688)</t>
  </si>
  <si>
    <t xml:space="preserve"> 00020078 </t>
  </si>
  <si>
    <t>PASTA LUBRIFICANTE PARA TUBOS E CONEXOES COM JUNTA ELASTICA, EMBALAGEM DE *400* GR (USO EM PVC, ACO, POLIETILENO E OUTROS)</t>
  </si>
  <si>
    <t xml:space="preserve"> 00003659 </t>
  </si>
  <si>
    <t xml:space="preserve"> 88264 </t>
  </si>
  <si>
    <t>ELETRICISTA COM ENCARGOS COMPLEMENTARES</t>
  </si>
  <si>
    <t xml:space="preserve"> 88247 </t>
  </si>
  <si>
    <t>AUXILIAR DE ELETRICISTA COM ENCARGOS COMPLEMENTARES</t>
  </si>
  <si>
    <t xml:space="preserve"> 1266 </t>
  </si>
  <si>
    <t>ACIONADOR MANUAL ENDEREÇÁVEL</t>
  </si>
  <si>
    <t xml:space="preserve"> 1267 </t>
  </si>
  <si>
    <t>SINALIZADOR ÁUDIO VISUAL ENDEREÇÁVEL</t>
  </si>
  <si>
    <t xml:space="preserve"> 1390 </t>
  </si>
  <si>
    <t xml:space="preserve"> 00004350 </t>
  </si>
  <si>
    <t>BUCHA DE NYLON, DIAMETRO DO FURO 8 MM, COMPRIMENTO 40 MM, COM PARAFUSO DE ROSCA SOBERBA, CABECA CHATA, FENDA SIMPLES, 4,8 X 50 MM</t>
  </si>
  <si>
    <t xml:space="preserve"> 00010904 </t>
  </si>
  <si>
    <t>REGISTRO OU VALVULA GLOBO ANGULAR EM LATAO, PARA HIDRANTES EM INSTALACAO PREDIAL DE INCENDIO, 45 GRAUS, DIAMETRO DE 2 1/2", COM VOLANTE, CLASSE DE PRESSAO DE ATE 200 PSI</t>
  </si>
  <si>
    <t xml:space="preserve"> 00020963 </t>
  </si>
  <si>
    <t>CAIXA DE INCENDIO/ABRIGO PARA MANGUEIRA, DE SOBREPOR/EXTERNA, COM 90 X 60 X 17 CM, EM CHAPA DE ACO, PORTA COM VENTILACAO, VISOR COM A INSCRICAO "INCENDIO", SUPORTE/CESTA INTERNA PARA A MANGUEIRA, PINTURA ELETROSTATICA VERMELHA</t>
  </si>
  <si>
    <t xml:space="preserve"> 00010899 </t>
  </si>
  <si>
    <t xml:space="preserve"> 00037556 </t>
  </si>
  <si>
    <t>PLACA DE SINALIZACAO DE SEGURANCA CONTRA INCENDIO, FOTOLUMINESCENTE, QUADRADA, *20 X 20* CM, EM PVC *2* MM ANTI-CHAMAS (SIMBOLOS, CORES E PICTOGRAMAS CONFORME NBR 16820)</t>
  </si>
  <si>
    <t xml:space="preserve"> 88243 </t>
  </si>
  <si>
    <t>AJUDANTE ESPECIALIZADO COM ENCARGOS COMPLEMENTARES</t>
  </si>
  <si>
    <t xml:space="preserve"> 88242 </t>
  </si>
  <si>
    <t>AJUDANTE DE PEDREIRO COM ENCARGOS COMPLEMENTARES</t>
  </si>
  <si>
    <t xml:space="preserve"> 00037539 </t>
  </si>
  <si>
    <t>PLACA DE SINALIZACAO DE SEGURANCA CONTRA INCENDIO, FOTOLUMINESCENTE, RETANGULAR, *13 X 26* CM, EM PVC *2* MM ANTI-CHAMAS (SIMBOLOS, CORES E PICTOGRAMAS CONFORME NBR 16820)</t>
  </si>
  <si>
    <t xml:space="preserve"> 00041414 </t>
  </si>
  <si>
    <t>MINICAPTORES DE INSERCAO, EM ACO GALVANIZADO A FOGO, H=300 MM X DN=10 MM</t>
  </si>
  <si>
    <t xml:space="preserve"> 00001872 </t>
  </si>
  <si>
    <t>CAIXA DE PASSAGEM, EM PVC, DE 4" X 2", PARA ELETRODUTO FLEXIVEL CORRUGADO</t>
  </si>
  <si>
    <t xml:space="preserve"> 88310 </t>
  </si>
  <si>
    <t>PINTOR COM ENCARGOS COMPLEMENTARES</t>
  </si>
  <si>
    <t xml:space="preserve"> 00003767 </t>
  </si>
  <si>
    <t>LIXA EM FOLHA PARA PAREDE OU MADEIRA, NUMERO 120, COR VERMELHA</t>
  </si>
  <si>
    <t xml:space="preserve"> 90586 </t>
  </si>
  <si>
    <t>VIBRADOR DE IMERSÃO, DIÂMETRO DE PONTEIRA 45MM, MOTOR ELÉTRICO TRIFÁSICO POTÊNCIA DE 2 CV - CHP DIURNO. AF_06/2015</t>
  </si>
  <si>
    <t xml:space="preserve"> 90587 </t>
  </si>
  <si>
    <t>VIBRADOR DE IMERSÃO, DIÂMETRO DE PONTEIRA 45MM, MOTOR ELÉTRICO TRIFÁSICO POTÊNCIA DE 2 CV - CHI DIURNO. AF_06/2015</t>
  </si>
  <si>
    <t xml:space="preserve"> 00038406 </t>
  </si>
  <si>
    <t>CONCRETO USINADO BOMBEAVEL, CLASSE DE RESISTENCIA C30, COM BRITA 0 E 1, SLUMP = 130 +/- 20 MM, EXCLUI SERVICO DE BOMBEAMENTO (NBR 8953)</t>
  </si>
  <si>
    <t xml:space="preserve"> 00044535 </t>
  </si>
  <si>
    <t xml:space="preserve"> 100973 </t>
  </si>
  <si>
    <t>CARGA, MANOBRA E DESCARGA DE SOLOS E MATERIAIS GRANULARES EM CAMINHÃO BASCULANTE 6 M³ - CARGA COM PÁ CARREGADEIRA (CAÇAMBA DE 1,7 A 2,8 M³ / 128 HP) E DESCARGA LIVRE (UNIDADE: M3). AF_07/2020</t>
  </si>
  <si>
    <t xml:space="preserve"> 00001525 </t>
  </si>
  <si>
    <t xml:space="preserve"> 88315 </t>
  </si>
  <si>
    <t>SERRALHEIRO COM ENCARGOS COMPLEMENTARES</t>
  </si>
  <si>
    <t xml:space="preserve"> 98746 </t>
  </si>
  <si>
    <t>SOLDA DE TOPO EM CHAPA/PERFIL/TUBO DE AÇO CHANFRADO, ESPESSURA=1/4''. AF_06/2018</t>
  </si>
  <si>
    <t xml:space="preserve"> 1054 </t>
  </si>
  <si>
    <t xml:space="preserve">AÇO ASTM A36 </t>
  </si>
  <si>
    <t xml:space="preserve"> 89272 </t>
  </si>
  <si>
    <t>GUINDASTE HIDRÁULICO AUTOPROPELIDO, COM LANÇA TELESCÓPICA 28,80 M, CAPACIDADE MÁXIMA 30 T, POTÊNCIA 97 KW, TRAÇÃO 4 X 4 - CHP DIURNO. AF_11/2014</t>
  </si>
  <si>
    <t xml:space="preserve"> 00004374 </t>
  </si>
  <si>
    <t>BUCHA DE NYLON SEM ABA S10</t>
  </si>
  <si>
    <t xml:space="preserve"> 88246 </t>
  </si>
  <si>
    <t>ASSENTADOR DE TUBOS COM ENCARGOS COMPLEMENTARES</t>
  </si>
  <si>
    <t xml:space="preserve"> 00039997 </t>
  </si>
  <si>
    <t>PORCA ZINCADA, SEXTAVADA, DIAMETRO 1/4"</t>
  </si>
  <si>
    <t xml:space="preserve"> 00013246 </t>
  </si>
  <si>
    <t>PARAFUSO DE FERRO POLIDO, SEXTAVADO, COM ROSCA INTEIRA, DIAMETRO 5/16", COMPRIMENTO 3/4", COM PORCA E ARRUELA LISA LEVE</t>
  </si>
  <si>
    <t xml:space="preserve"> 00039996 </t>
  </si>
  <si>
    <t>VERGALHAO ZINCADO ROSCA TOTAL, 1/4 " (6,3 MM)</t>
  </si>
  <si>
    <t xml:space="preserve"> 1571 </t>
  </si>
  <si>
    <t>SUPORTE VERTICAL PARA ELETROCALHA 100X50MM</t>
  </si>
  <si>
    <t xml:space="preserve"> 88266 </t>
  </si>
  <si>
    <t>ELETROTÉCNICO COM ENCARGOS COMPLEMENTARES</t>
  </si>
  <si>
    <t>SES01001</t>
  </si>
  <si>
    <t>Referência</t>
  </si>
  <si>
    <t>SINAPI 73970/001</t>
  </si>
  <si>
    <t>Tipo</t>
  </si>
  <si>
    <t>COBE - COBERTURA</t>
  </si>
  <si>
    <t>Unidade</t>
  </si>
  <si>
    <t>SES01002</t>
  </si>
  <si>
    <t>SIURB-SP 15512</t>
  </si>
  <si>
    <t>SERP - SERVIÇOS PRELIMINARES</t>
  </si>
  <si>
    <t>SES01008</t>
  </si>
  <si>
    <t>TELHAMENTO COM TELHA METÁLICA TERMOACÚSTICA E PELÍCULA, E = 30 MM, COM ATÉ 2 ÁGUAS, INCLUSO IÇAMENTO</t>
  </si>
  <si>
    <t>SINAPI 94216</t>
  </si>
  <si>
    <t>PISO - PISOS</t>
  </si>
  <si>
    <t>SEDI - SERVIÇOS DIVERSOS</t>
  </si>
  <si>
    <t>SEEM - SERVIÇOS EMPREITADOS</t>
  </si>
  <si>
    <t>SES01013</t>
  </si>
  <si>
    <t>RODAPE VINILICO ALTURA 5CM, ESPESSURA 1MM, FIXADO COM COLA</t>
  </si>
  <si>
    <t>SINAPI 72189</t>
  </si>
  <si>
    <t>FUES - FUNDAÇÕES E ESTRUTURAS</t>
  </si>
  <si>
    <t>ESQV - ESQUADRIAS/FERRAGENS/VIDROS</t>
  </si>
  <si>
    <t>SES01018</t>
  </si>
  <si>
    <t>DEMOLIÇÃO DE PISO DE CONCRETO</t>
  </si>
  <si>
    <t>SINAPI 97629</t>
  </si>
  <si>
    <t>SES01019</t>
  </si>
  <si>
    <t>LOCACAO DE ANDAIME METALICO TIPO FACHADEIRO, LARGURA DE 1,20 M, ALTURA POR PECA DE 2,0 M, INCLUINDO SAPATAS E ITENS NECESSÁRIOS A INSTALAÇÃO</t>
  </si>
  <si>
    <t>SERP - SERVIÇOS DIVERSOS</t>
  </si>
  <si>
    <t>M2XMES</t>
  </si>
  <si>
    <t>SES01020</t>
  </si>
  <si>
    <t>APLICAÇÃO E LIXAMENTO DE MASSA ACRILICA EM PAREDES, DUAS DEMÃOS</t>
  </si>
  <si>
    <t>SINAPI 88497</t>
  </si>
  <si>
    <t>PINT - PINTURAS</t>
  </si>
  <si>
    <t>SES01021</t>
  </si>
  <si>
    <t>APLICAÇÃO E LIXAMENTO DE MASSA ACRILICA EM TETO, DUAS DEMÃOS</t>
  </si>
  <si>
    <t>SINAPI 88496</t>
  </si>
  <si>
    <t>INHI - INSTALAÇÕES HIDROS SANITÁRIAS</t>
  </si>
  <si>
    <t>SEES - SERVIÇOS ESPECIAIS</t>
  </si>
  <si>
    <t>REVE - REVESTIMENTO E TRATAMENTO DE SUPERFÍCIES</t>
  </si>
  <si>
    <t>PARE - PAREDES/PAINEIS</t>
  </si>
  <si>
    <t>SINAPI 73762/004</t>
  </si>
  <si>
    <t>IMPE - IMPERMEABILIZAÇÕES E PROTEÇÕES DIVERSAS</t>
  </si>
  <si>
    <t>CUBA DE EMBUTIR DE AÇO INOXIDÁVEL MÉDIA 40X30X12 CM - FORNECIMENTO E INSTALAÇÃO</t>
  </si>
  <si>
    <t>SES01032</t>
  </si>
  <si>
    <t>CUBA DE EMBUTIR DE AÇO INOXIDÁVEL MÉDIA 40X30X12 CM, INCLUSO VÁLVULA TIPO AMERICANA E SIFÃO TIPO GARRAFA EM METAL CROMADO - FORNECIMENTO E INSTALAÇÃO</t>
  </si>
  <si>
    <t>SINAPI 86936</t>
  </si>
  <si>
    <t>SES01046</t>
  </si>
  <si>
    <t>CONCRETAGEM DE PILARES, FCK = 30 MPA, COM USO DE BOMBA EM EDIFICAÇÃO COM SEÇÃO MÉDIA DE PILARES MENOR OU IGUAL A 0,25 M² - LANÇAMENTO, ADENSAMENTO E ACABAMENTO</t>
  </si>
  <si>
    <t>SINAPI 92720</t>
  </si>
  <si>
    <t xml:space="preserve"> FUES - FUNDAÇÕES E ESTRUTURAS</t>
  </si>
  <si>
    <t>SINAPI 92726</t>
  </si>
  <si>
    <t>SES01048</t>
  </si>
  <si>
    <t>CORRIMÃO DUPLO, DIÂMETRO EXTERNO = 1 1/2", EM AÇO GALVANIZADO</t>
  </si>
  <si>
    <t>SINAPI 99855</t>
  </si>
  <si>
    <t>CANT - CANTEIRO DE OBRAS</t>
  </si>
  <si>
    <t>ASTU - ASSENTAMENTO DE TUBOS E PECAS</t>
  </si>
  <si>
    <t>SES01093</t>
  </si>
  <si>
    <t>CUMEEIRA EM PERFIL DE ALUMÍNIO, E=0,8MM</t>
  </si>
  <si>
    <t>SINAPI 75220</t>
  </si>
  <si>
    <t>SES01095</t>
  </si>
  <si>
    <t>FORRO DE FIBRA MINERAL, PARA AMBIENTES COMERCIAIS, INCLUSIVE ESTRUTURA DE FIXAÇÃO</t>
  </si>
  <si>
    <t>SINAPI 96115</t>
  </si>
  <si>
    <t>PROJETO</t>
  </si>
  <si>
    <t>SES02029</t>
  </si>
  <si>
    <t>SINAPI 89795</t>
  </si>
  <si>
    <t>DROP - DRENAGEM/OBRAS DE CONTENÇÃO / POÇOS DE VISITA E CAIXAS</t>
  </si>
  <si>
    <t>INEL - INSTALAÇÃO ELÉTRICA/ELETRIFICAÇÃO E ILUMINAÇÃO EXTERNA</t>
  </si>
  <si>
    <t>SBC 59442</t>
  </si>
  <si>
    <t>INES - INSTALAÇÕES ESPECIAIS</t>
  </si>
  <si>
    <t>SES03047</t>
  </si>
  <si>
    <t>TOMADA DE REDE RJ45 COM CONECTOR CAT 6 - FORNECIMENTO E INSTALAÇÃO</t>
  </si>
  <si>
    <t>SINAPI 98307</t>
  </si>
  <si>
    <t>SES03107</t>
  </si>
  <si>
    <t>PATCH CORD - CAT.06 - 1,5M</t>
  </si>
  <si>
    <t>SES04002</t>
  </si>
  <si>
    <t>PAPELEIRA PLASTICA TIPO DISPENSER PARA PAPEL HIGIENICO ROLAO</t>
  </si>
  <si>
    <t>SETOP ACE-PAP-025</t>
  </si>
  <si>
    <t>SES04003</t>
  </si>
  <si>
    <t>SINAPI 85180</t>
  </si>
  <si>
    <t>URBA - URBANIZAÇÃO</t>
  </si>
  <si>
    <t>SES04004</t>
  </si>
  <si>
    <t>SINAPI 100871</t>
  </si>
  <si>
    <t>SES04006</t>
  </si>
  <si>
    <t>SETOP ACE-BAR-025</t>
  </si>
  <si>
    <t>SES04007</t>
  </si>
  <si>
    <t>SETOP ACE-BAR-005</t>
  </si>
  <si>
    <t>SES04010</t>
  </si>
  <si>
    <t>LIMPEZA VIDRO COMUM</t>
  </si>
  <si>
    <t>SES04011</t>
  </si>
  <si>
    <t>SINAPI 9537</t>
  </si>
  <si>
    <t>ORSE 7782</t>
  </si>
  <si>
    <t>SES05001</t>
  </si>
  <si>
    <t>LIGAÇÃO PROVISÓRIA DE ÁGUA E SANITÁRIO</t>
  </si>
  <si>
    <t>SINAPI 92897</t>
  </si>
  <si>
    <t>SES05002</t>
  </si>
  <si>
    <t xml:space="preserve"> ENTRADA PROVISORIA DE ENERGIA ELETRICA AEREA TRIFASICA 40A EM POSTE DE CONCRETO</t>
  </si>
  <si>
    <t>SINAPI 41598</t>
  </si>
  <si>
    <t>CPOS 97.02.210</t>
  </si>
  <si>
    <t>SES07015</t>
  </si>
  <si>
    <t>PLACA DE SINALIZACAO DE SEGURANCA CONTRA INCENDIO, FOTOLUMINESCENTE, RETANGULAR, 13 X 26 CM, EM PVC 2 MM ANTI-CHAMAS (SIMBOLOS, CORES E PICTOGRAMAS CONFORME NBR 13434)</t>
  </si>
  <si>
    <t>SES07037</t>
  </si>
  <si>
    <t>ABRIGO PARA HIDRANTE DE RECALQUE, 90X60X17CM, COM REGISTRO GLOBO ANGULAR 45 GRAUS 2 1/2", ADAPTADOR STORZ 2 1/2", NIPLE 2 1/2" E TAMPAO COM CORRENTE DE ENGATE RÁPIDO 2 1/2" - FORNECIMENTO E INSTALAÇÃO</t>
  </si>
  <si>
    <t>SES01116</t>
  </si>
  <si>
    <t>PORTA CORTA-FOGO DE ABRIR 2 FOLHAS 90X210X4CM - FORNECIMENTO E INSTALAÇÃO</t>
  </si>
  <si>
    <t>SINAPI 90838</t>
  </si>
  <si>
    <t>PAVI - PAVIMENTAÇÃO</t>
  </si>
  <si>
    <t>SES04036</t>
  </si>
  <si>
    <t>CONJUNTO PARA COLETA SELETIVA COM 04 CESTOS - 60 LTS - FORNECIMENTO E INSTALAÇÃO</t>
  </si>
  <si>
    <t>ORSE 9369</t>
  </si>
  <si>
    <t>SES01139</t>
  </si>
  <si>
    <t>FORNECIMENTO E INSTALAÇÃO PELE DE VIDRO EM VIDRO LAMINADO 10MM(5+5) REFLEXIVO, INCLUSIVE ESTRUTURA METÁLICA DE FIXAÇÃO E ACESSÓRIOS, CONFORME PROJETO</t>
  </si>
  <si>
    <t>ORSE 762</t>
  </si>
  <si>
    <t>SINAPI 74130/009</t>
  </si>
  <si>
    <t>SES04045</t>
  </si>
  <si>
    <t>FORNECIMENTO E INSTALAÇÃO DE PLACA DE PORTA, EM PVC, COM ESCRITA EM BRAILE, DIMENSÕES 30X10CM</t>
  </si>
  <si>
    <t xml:space="preserve">SUDECAP 10.90.09 </t>
  </si>
  <si>
    <t>SES01138</t>
  </si>
  <si>
    <t>SINAPI 98516</t>
  </si>
  <si>
    <t>SES04034</t>
  </si>
  <si>
    <t xml:space="preserve"> PLANTIO DE MUDA DE DRACENA COM ALTURA DE 60CM</t>
  </si>
  <si>
    <t>SES07046</t>
  </si>
  <si>
    <t>SETOP INC-ACI-005</t>
  </si>
  <si>
    <t>SES01156</t>
  </si>
  <si>
    <t>ACABAMENTOS PARA FORRO EM GESSO (TÁBICA METÁLICA)</t>
  </si>
  <si>
    <t>SINAPI 96121</t>
  </si>
  <si>
    <t>SES01162</t>
  </si>
  <si>
    <t>CONCRETAGEM DE VIGAS E LAJES, FCK=30 MPA, PARA LAJES MACIÇAS OU NERVURADAS COM USO DE BOMBA EM EDIFICAÇÃO - LANÇAMENTO, ADENSAMENTO E ACABAMENTO</t>
  </si>
  <si>
    <t>SEDOP 120733</t>
  </si>
  <si>
    <t>SES03134</t>
  </si>
  <si>
    <t>CURVA HORIZONTAL 90º PARA ELETROCALHA METÁLICA, 200X100MM</t>
  </si>
  <si>
    <t xml:space="preserve">IOPES 150875
</t>
  </si>
  <si>
    <t>SES03135</t>
  </si>
  <si>
    <t>FORNECIMENTO E INSTALAÇÃO DE ELETROCALHA PERFURADA 200 X 100 X 3000 MM</t>
  </si>
  <si>
    <t xml:space="preserve">ORSE 763
</t>
  </si>
  <si>
    <t>SES03136</t>
  </si>
  <si>
    <t>TÊ HORIZONTAL 90º PARA ELETROCALHA METÁLICA 200X100MM</t>
  </si>
  <si>
    <t xml:space="preserve">IOPES 150870
</t>
  </si>
  <si>
    <t>SES03144</t>
  </si>
  <si>
    <t>DISPOSITIVO DIFERENCIAL RESIDUAL DE 100 A X 30 MA - 4 POLOS</t>
  </si>
  <si>
    <t xml:space="preserve">CPOS 37.17.110
</t>
  </si>
  <si>
    <t>SES01188</t>
  </si>
  <si>
    <t xml:space="preserve">SINAPI 74209/001
</t>
  </si>
  <si>
    <t>SES01190</t>
  </si>
  <si>
    <t>CONCRETAGEM DE SAPATAS, FCK 30 MPA, SLUMP 130 +/- 20MM, COM USO DE BOMBA - LANÇAMENTO, ADENSAMENTO E ACABAMENTO</t>
  </si>
  <si>
    <t xml:space="preserve">SINAPI 96558
</t>
  </si>
  <si>
    <t>SES01196</t>
  </si>
  <si>
    <t>IMPERMEABILIZACAO DE SUPERFICIE COM ASFALTO ELASTOMERICO, INCLUSOS PRIMER E VEU DE FIBRA DE VIDRO.</t>
  </si>
  <si>
    <t>SES01197</t>
  </si>
  <si>
    <t>PRE-MISTURADO A FRIO COM EMULSAO RL-1C, INCLUSO USINAGEM E APLICACAO, EXCLUSIVE TRANSPORTE</t>
  </si>
  <si>
    <t>SINAPI 73759/002</t>
  </si>
  <si>
    <t>SES01209</t>
  </si>
  <si>
    <t>FORNECIMENTO E INSTALAÇÃO DE BRISE B 57 - BRISE CONFORME PROJETO</t>
  </si>
  <si>
    <t>SES07049</t>
  </si>
  <si>
    <t>PLACA DE SINALIZACAO DE SEGURANCA CONTRA INCENDIO, FOTOLUMINESCENTE, RETANGULAR, 20 X 20 CM, EM PVC 2 MM ANTI-CHAMAS (SIMBOLOS, CORES E PICTOGRAMAS CONFORME NBR 13434)</t>
  </si>
  <si>
    <t>SES03186</t>
  </si>
  <si>
    <t>RÉGUA 19 POL. COM 6 TOMADAS</t>
  </si>
  <si>
    <t>AGETOP CIVIL 072291</t>
  </si>
  <si>
    <t>SES03128</t>
  </si>
  <si>
    <t>DISJUNTOR TRIPOLAR 150A, ICC 25KA, CAIXA MOLDADA - FORNECIMENTO E INSTALAÇÃO</t>
  </si>
  <si>
    <t>SINAPI 74130/010</t>
  </si>
  <si>
    <t>SES07021</t>
  </si>
  <si>
    <t>SEDOP 201507</t>
  </si>
  <si>
    <t>SES03210</t>
  </si>
  <si>
    <t>MÓDULO MINI-GBIC SFP</t>
  </si>
  <si>
    <t>SES03205</t>
  </si>
  <si>
    <t>SINAPI 72315 (01/2020)</t>
  </si>
  <si>
    <t>SES02113</t>
  </si>
  <si>
    <t>TUBO DE DESCARGA VDE 1 1/2"</t>
  </si>
  <si>
    <t>FDE  08.80.021</t>
  </si>
  <si>
    <t>SES03220</t>
  </si>
  <si>
    <t>DUTO PERFURADO - PERFILADOS CHAPA DE AÇO (38X38)mm</t>
  </si>
  <si>
    <t>SEINFRA C1165</t>
  </si>
  <si>
    <t xml:space="preserve"> </t>
  </si>
  <si>
    <t>SINAPI 86893</t>
  </si>
  <si>
    <t>SES03263</t>
  </si>
  <si>
    <t xml:space="preserve"> IOPES 150884</t>
  </si>
  <si>
    <t>SES03283</t>
  </si>
  <si>
    <t>CURVA HORIZONTAL 38x38 MM PARA ELETROCALHA</t>
  </si>
  <si>
    <t>ORSE 9987</t>
  </si>
  <si>
    <t>SES03287</t>
  </si>
  <si>
    <t>SAIDA LATERAL PARA ELETROCALHA 1"</t>
  </si>
  <si>
    <t>CPOS 38.07.134</t>
  </si>
  <si>
    <t>SES03293</t>
  </si>
  <si>
    <t>BANDEJA PARA RACK 19" 1U</t>
  </si>
  <si>
    <t>ORSE 11417</t>
  </si>
  <si>
    <t>SINAPI 101881</t>
  </si>
  <si>
    <t>ORSE 12782</t>
  </si>
  <si>
    <t>SES07063</t>
  </si>
  <si>
    <t>PLACA DE SINALIZACAO DE SEGURANCA CONTRA INCENDIO, FOTOLUMINESCENTE, RETANGULAR, *20 X 40* CM, EM PVC *2* MM ANTI-CHAMAS (SIMBOLOS, CORES E PICTOGRAMAS CONFORME NBR 13434)</t>
  </si>
  <si>
    <t>ORSE 12137</t>
  </si>
  <si>
    <t>SES02165</t>
  </si>
  <si>
    <t>SINAPI 86881</t>
  </si>
  <si>
    <t>SES01356</t>
  </si>
  <si>
    <t>ISOLAMENTO TERMICO COM MANTA DE LA DE VIDRO, ESPESSURA 2,5CM</t>
  </si>
  <si>
    <t>SINAPI 73833/001</t>
  </si>
  <si>
    <t>SES01399</t>
  </si>
  <si>
    <t>SOLEIRA E PEITORIL EM GRANITO BRANCO SIENA C/ REBAIXO E=3CM</t>
  </si>
  <si>
    <t>SES01397</t>
  </si>
  <si>
    <t>REGULARIZAÇAO DE PISO/LAJE/ BASE PARA TINTA EPÓXI (1:3) e=4 CM</t>
  </si>
  <si>
    <t>AGETOP CIVIL 220053</t>
  </si>
  <si>
    <t>SES01404</t>
  </si>
  <si>
    <t>BOTOEIRA ANTI PANICO ALARME WC AUDIVISUAL PNE/PCD NBR9050</t>
  </si>
  <si>
    <t>SBC 062048</t>
  </si>
  <si>
    <t>SES01415</t>
  </si>
  <si>
    <t>CANTONEIRA DE ALUMINIO 2"X2", PARA PROTECAO DE QUINA DE PAREDE</t>
  </si>
  <si>
    <t>SINAPI 73908/001</t>
  </si>
  <si>
    <t>SES03336</t>
  </si>
  <si>
    <t>CAIXA RETANGULAR 4" X 2" MÉDIA (1,30 M DO PISO), PVC, INSTALADA EM DRY-WALL</t>
  </si>
  <si>
    <t>SINAPI 91940</t>
  </si>
  <si>
    <t>SITE</t>
  </si>
  <si>
    <t>04.181.115/0001-80</t>
  </si>
  <si>
    <t>(65) 3052-4200</t>
  </si>
  <si>
    <t>08.139.615/0001-05</t>
  </si>
  <si>
    <t>CH PERF 14</t>
  </si>
  <si>
    <t xml:space="preserve">AÇOFER </t>
  </si>
  <si>
    <t>03.989.217/0001-64</t>
  </si>
  <si>
    <t>(65) 3637-1010</t>
  </si>
  <si>
    <t xml:space="preserve">CONTRA FOGO </t>
  </si>
  <si>
    <t xml:space="preserve">UN </t>
  </si>
  <si>
    <t>SENTINELA DO VALE COMERCIAL EIRELI</t>
  </si>
  <si>
    <t>29.843.035/0001-74</t>
  </si>
  <si>
    <t>Identificação: NºPregão:182021 / UASG:158125</t>
  </si>
  <si>
    <t>www.comprasgovernamentais.gov.br</t>
  </si>
  <si>
    <t>EDER JOSE SEGER</t>
  </si>
  <si>
    <t>19.124.016/0001-34</t>
  </si>
  <si>
    <t>FAUZE REVESTIMENTOS E SERVIÇOS LTDA</t>
  </si>
  <si>
    <t>03.487.766/0002-11</t>
  </si>
  <si>
    <t>(65)3624-7878</t>
  </si>
  <si>
    <t>FAUZE</t>
  </si>
  <si>
    <t>(65) 3027-9000</t>
  </si>
  <si>
    <t>(65) 3388-0800</t>
  </si>
  <si>
    <t>PAULO</t>
  </si>
  <si>
    <t>NET ALARMES</t>
  </si>
  <si>
    <t>20.544.487/0001-80</t>
  </si>
  <si>
    <t>(43) 3344-4002</t>
  </si>
  <si>
    <t>UPPER SEG</t>
  </si>
  <si>
    <t>17.354.683/0001-88</t>
  </si>
  <si>
    <t>(43) 3024-5144</t>
  </si>
  <si>
    <t>PETEL</t>
  </si>
  <si>
    <t>22.760.075/0001-03</t>
  </si>
  <si>
    <t>(65) 3634-1717</t>
  </si>
  <si>
    <t>BRANEL</t>
  </si>
  <si>
    <t>07.624.206/0001-31</t>
  </si>
  <si>
    <t>DIMENSIONAL</t>
  </si>
  <si>
    <t>06.913.480/0015-63</t>
  </si>
  <si>
    <t>ELÉTRICA PARANÁ</t>
  </si>
  <si>
    <t>PIZZATO</t>
  </si>
  <si>
    <t>SANTIL COMERCIAL ELETRICA LTDA</t>
  </si>
  <si>
    <t>49.474.398/0001-97</t>
  </si>
  <si>
    <t>(11) 3998-3000</t>
  </si>
  <si>
    <t>RC ELETRICA</t>
  </si>
  <si>
    <t>33.890.737/0001-86</t>
  </si>
  <si>
    <t>(11) 91009-3526</t>
  </si>
  <si>
    <t>LOJA ELETRICA LTDA</t>
  </si>
  <si>
    <t>17.155.342/0011-55</t>
  </si>
  <si>
    <t>(31) 3218-8000</t>
  </si>
  <si>
    <t>CASA DOS VIDROS</t>
  </si>
  <si>
    <t>13.973.181/0001-84</t>
  </si>
  <si>
    <t>ACQUAFORT</t>
  </si>
  <si>
    <t>02.264.256/0001-31</t>
  </si>
  <si>
    <t>(41) 3247-1199</t>
  </si>
  <si>
    <t xml:space="preserve"> 100321 </t>
  </si>
  <si>
    <t>TÉCNICO EM SEGURANÇA DO TRABALHO COM ENCARGOS COMPLEMENTARES</t>
  </si>
  <si>
    <t>CANTEIRO DE OBRA</t>
  </si>
  <si>
    <t xml:space="preserve"> 2.1.1 </t>
  </si>
  <si>
    <t xml:space="preserve"> 93206 </t>
  </si>
  <si>
    <t>EXECUÇÃO DE ESCRITÓRIO EM CANTEIRO DE OBRA EM ALVENARIA, NÃO INCLUSO MOBILIÁRIO E EQUIPAMENTOS. AF_02/2016</t>
  </si>
  <si>
    <t xml:space="preserve"> 2.1.2 </t>
  </si>
  <si>
    <t xml:space="preserve"> 93213 </t>
  </si>
  <si>
    <t>EXECUÇÃO DE SANITÁRIO E VESTIÁRIO EM CANTEIRO DE OBRA EM ALVENARIA, NÃO INCLUSO MOBILIÁRIO. AF_02/2016</t>
  </si>
  <si>
    <t xml:space="preserve"> 2.1.3 </t>
  </si>
  <si>
    <t xml:space="preserve"> 93211 </t>
  </si>
  <si>
    <t>EXECUÇÃO DE REFEITÓRIO EM CANTEIRO DE OBRA EM ALVENARIA, NÃO INCLUSO MOBILIÁRIO E EQUIPAMENTOS. AF_02/2016</t>
  </si>
  <si>
    <t xml:space="preserve"> 2.1.4 </t>
  </si>
  <si>
    <t xml:space="preserve"> 93585 </t>
  </si>
  <si>
    <t>EXECUÇÃO DE GUARITA EM CANTEIRO DE OBRA EM CHAPA DE MADEIRA COMPENSADA, NÃO INCLUSO MOBILIÁRIO. AF_04/2016</t>
  </si>
  <si>
    <t xml:space="preserve"> 2.1.5 </t>
  </si>
  <si>
    <t xml:space="preserve"> 93207 </t>
  </si>
  <si>
    <t>EXECUÇÃO DE ESCRITÓRIO EM CANTEIRO DE OBRA EM CHAPA DE MADEIRA COMPENSADA, NÃO INCLUSO MOBILIÁRIO E EQUIPAMENTOS. AF_02/2016</t>
  </si>
  <si>
    <t xml:space="preserve"> 2.1.6 </t>
  </si>
  <si>
    <t xml:space="preserve"> 93582 </t>
  </si>
  <si>
    <t>EXECUÇÃO DE CENTRAL DE ARMADURA EM CANTEIRO DE OBRA, NÃO INCLUSO MOBILIÁRIO E EQUIPAMENTOS. AF_04/2016</t>
  </si>
  <si>
    <t>SERVIÇOS INICIAS</t>
  </si>
  <si>
    <t xml:space="preserve"> 2.2.1 </t>
  </si>
  <si>
    <t xml:space="preserve"> 98459 </t>
  </si>
  <si>
    <t>TAPUME COM TELHA METÁLICA. AF_05/2018</t>
  </si>
  <si>
    <t xml:space="preserve"> SES05002 </t>
  </si>
  <si>
    <t>ENTRADA PROVISORIA DE ENERGIA ELETRICA AEREA TRIFASICA 40A EM POSTE DE CONCRETO</t>
  </si>
  <si>
    <t xml:space="preserve"> SES05001 </t>
  </si>
  <si>
    <t xml:space="preserve"> 99059 </t>
  </si>
  <si>
    <t>LOCACAO CONVENCIONAL DE OBRA, UTILIZANDO GABARITO DE TÁBUAS CORRIDAS PONTALETADAS A CADA 2,00M -  2 UTILIZAÇÕES. AF_10/2018</t>
  </si>
  <si>
    <t xml:space="preserve"> 100947 </t>
  </si>
  <si>
    <t>TRANSPORTE COM CAMINHÃO CARROCERIA 9T, EM VIA URBANA PAVIMENTADA, DMT ATÉ 30KM (UNIDADE: TXKM). AF_07/2020</t>
  </si>
  <si>
    <t>TXKM</t>
  </si>
  <si>
    <t>SERVIÇOS DE DEMOLIÇÃO</t>
  </si>
  <si>
    <t xml:space="preserve"> 2.3.1 </t>
  </si>
  <si>
    <t xml:space="preserve"> SES01018 </t>
  </si>
  <si>
    <t xml:space="preserve"> 2.3.2 </t>
  </si>
  <si>
    <t>3.1.1</t>
  </si>
  <si>
    <t>INFRAESTRUTURA</t>
  </si>
  <si>
    <t>ESTRUTURA DE CONCRETO MOLDADO IN-LOCO</t>
  </si>
  <si>
    <t xml:space="preserve"> 96521 </t>
  </si>
  <si>
    <t>ESCAVAÇÃO MECANIZADA PARA BLOCO DE COROAMENTO OU SAPATA COM RETROESCAVADEIRA (INCLUINDO ESCAVAÇÃO PARA COLOCAÇÃO DE FÔRMAS). AF_06/2017</t>
  </si>
  <si>
    <t xml:space="preserve"> 96525 </t>
  </si>
  <si>
    <t>ESCAVAÇÃO MECANIZADA PARA VIGA BALDRAME COM MINI-ESCAVADEIRA (INCLUINDO ESCAVAÇÃO PARA COLOCAÇÃO DE FÔRMAS). AF_06/2017</t>
  </si>
  <si>
    <t xml:space="preserve"> 101616 </t>
  </si>
  <si>
    <t>PREPARO DE FUNDO DE VALA COM LARGURA MENOR QUE 1,5 M (ACERTO DO SOLO NATURAL). AF_08/2020</t>
  </si>
  <si>
    <t xml:space="preserve"> 101617 </t>
  </si>
  <si>
    <t>PREPARO DE FUNDO DE VALA COM LARGURA MAIOR OU IGUAL A 1,5 M E MENOR QUE 2,5 M (ACERTO DO SOLO NATURAL). AF_08/2020</t>
  </si>
  <si>
    <t xml:space="preserve"> 96619 </t>
  </si>
  <si>
    <t>LASTRO DE CONCRETO MAGRO, APLICADO EM BLOCOS DE COROAMENTO OU SAPATAS, ESPESSURA DE 5 CM. AF_08/2017</t>
  </si>
  <si>
    <t xml:space="preserve"> 93382 </t>
  </si>
  <si>
    <t>REATERRO MANUAL DE VALAS, COM COMPACTADOR DE SOLOS DE PERCUSSÃO. AF_08/2023</t>
  </si>
  <si>
    <t xml:space="preserve"> 98555 </t>
  </si>
  <si>
    <t>IMPERMEABILIZAÇÃO DE SUPERFÍCIE COM ARGAMASSA POLIMÉRICA / MEMBRANA ACRÍLICA, 3 DEMÃOS. AF_09/2023</t>
  </si>
  <si>
    <t xml:space="preserve"> 3.1.1.1 </t>
  </si>
  <si>
    <t xml:space="preserve"> 3.1.1.2 </t>
  </si>
  <si>
    <t xml:space="preserve"> 3.1.1.3 </t>
  </si>
  <si>
    <t xml:space="preserve"> 3.1.1.4 </t>
  </si>
  <si>
    <t xml:space="preserve"> 3.1.1.5 </t>
  </si>
  <si>
    <t xml:space="preserve"> 3.1.1.6 </t>
  </si>
  <si>
    <t xml:space="preserve"> 3.1.1.7 </t>
  </si>
  <si>
    <t xml:space="preserve"> 3.1.1.8 </t>
  </si>
  <si>
    <t xml:space="preserve"> 3.1.1.9 </t>
  </si>
  <si>
    <t>3.1.2</t>
  </si>
  <si>
    <t>FUNDAÇÃO</t>
  </si>
  <si>
    <t xml:space="preserve"> 3.1.2.1 </t>
  </si>
  <si>
    <t xml:space="preserve"> 96529 </t>
  </si>
  <si>
    <t>FABRICAÇÃO, MONTAGEM E DESMONTAGEM DE FÔRMA PARA SAPATA, EM MADEIRA SERRADA, E=25 MM, 1 UTILIZAÇÃO. AF_06/2017</t>
  </si>
  <si>
    <t xml:space="preserve"> 3.1.2.2 </t>
  </si>
  <si>
    <t xml:space="preserve"> SES01190 </t>
  </si>
  <si>
    <t xml:space="preserve"> 3.1.2.3 </t>
  </si>
  <si>
    <t xml:space="preserve"> 92767 </t>
  </si>
  <si>
    <t>ARMAÇÃO DE LAJE DE ESTRUTURA CONVENCIONAL DE CONCRETO ARMADO UTILIZANDO AÇO CA-60 DE 4,2 MM - MONTAGEM. AF_06/2022</t>
  </si>
  <si>
    <t xml:space="preserve"> 3.1.2.4 </t>
  </si>
  <si>
    <t xml:space="preserve"> 96544 </t>
  </si>
  <si>
    <t>ARMAÇÃO DE BLOCO, VIGA BALDRAME OU SAPATA UTILIZANDO AÇO CA-50 DE 6,3 MM - MONTAGEM. AF_06/2017</t>
  </si>
  <si>
    <t xml:space="preserve"> 3.1.2.5 </t>
  </si>
  <si>
    <t xml:space="preserve"> 96545 </t>
  </si>
  <si>
    <t>ARMAÇÃO DE BLOCO, VIGA BALDRAME OU SAPATA UTILIZANDO AÇO CA-50 DE 8 MM - MONTAGEM. AF_06/2017</t>
  </si>
  <si>
    <t xml:space="preserve"> 3.1.2.6 </t>
  </si>
  <si>
    <t xml:space="preserve"> 96546 </t>
  </si>
  <si>
    <t>ARMAÇÃO DE BLOCO, VIGA BALDRAME OU SAPATA UTILIZANDO AÇO CA-50 DE 10 MM - MONTAGEM. AF_06/2017</t>
  </si>
  <si>
    <t xml:space="preserve"> 3.1.2.7 </t>
  </si>
  <si>
    <t xml:space="preserve"> 96547 </t>
  </si>
  <si>
    <t>ARMAÇÃO DE BLOCO, VIGA BALDRAME OU SAPATA UTILIZANDO AÇO CA-50 DE 12,5 MM - MONTAGEM. AF_06/2017</t>
  </si>
  <si>
    <t xml:space="preserve"> 3.1.2.8 </t>
  </si>
  <si>
    <t xml:space="preserve"> 96548 </t>
  </si>
  <si>
    <t>ARMAÇÃO DE BLOCO, VIGA BALDRAME OU SAPATA UTILIZANDO AÇO CA-50 DE 16 MM - MONTAGEM. AF_06/2017</t>
  </si>
  <si>
    <t>3.1.3</t>
  </si>
  <si>
    <t>SUPERESTRUTURA</t>
  </si>
  <si>
    <t xml:space="preserve"> 3.1.3.1 </t>
  </si>
  <si>
    <t xml:space="preserve"> 3.1.3.2 </t>
  </si>
  <si>
    <t xml:space="preserve"> 91596 </t>
  </si>
  <si>
    <t>ARMAÇÃO DO SISTEMA DE PAREDES DE CONCRETO, EXECUTADA COMO ARMADURA POSITIVA DE LAJES, TELA Q-138. AF_06/2019</t>
  </si>
  <si>
    <t>TOTAL ESTRUTURA DE CONCRETO MOLDADO IN-LOCO</t>
  </si>
  <si>
    <t xml:space="preserve"> 3.2.1 </t>
  </si>
  <si>
    <t xml:space="preserve"> 3.2.2 </t>
  </si>
  <si>
    <t xml:space="preserve"> 3.2.3 </t>
  </si>
  <si>
    <t xml:space="preserve"> 100720 </t>
  </si>
  <si>
    <t>PINTURA COM TINTA ALQUÍDICA DE FUNDO (TIPO ZARCÃO) APLICADA A ROLO OU PINCEL SOBRE PERFIL METÁLICO EXECUTADO EM FÁBRICA (POR DEMÃO). AF_01/2020</t>
  </si>
  <si>
    <t xml:space="preserve"> 3.2.4 </t>
  </si>
  <si>
    <t xml:space="preserve"> 100740 </t>
  </si>
  <si>
    <t>PINTURA COM TINTA ALQUÍDICA DE ACABAMENTO (ESMALTE SINTÉTICO ACETINADO) APLICADA A ROLO OU PINCEL SOBRE PERFIL METÁLICO EXECUTADO EM FÁBRICA (POR DEMÃO). AF_01/2020</t>
  </si>
  <si>
    <t>ESTRUTURA DE CONCRETO PRÉ-MOLDADO</t>
  </si>
  <si>
    <t xml:space="preserve"> 3.3.1 </t>
  </si>
  <si>
    <t xml:space="preserve"> SES01481 </t>
  </si>
  <si>
    <t>FABRICAÇÃO DE VIGAS PRÉ-MOLDADAS PARA OBRA DE AMPLIAÇÃO DA SES-MT DE ACORDO COM PROJETO ESTRUTURAL</t>
  </si>
  <si>
    <t xml:space="preserve"> 3.3.2 </t>
  </si>
  <si>
    <t xml:space="preserve"> SES01482 </t>
  </si>
  <si>
    <t>TRANSPORTE E MONTAGEM DE VIGAS PRÉ-MOLDADAS PARA OBRA DE AMPLIAÇÃO DA SES-MT DE ACORDO COM PROJETO ESTRUTURAL</t>
  </si>
  <si>
    <t xml:space="preserve"> 3.3.3 </t>
  </si>
  <si>
    <t xml:space="preserve"> SES01483 </t>
  </si>
  <si>
    <t>FABRICAÇÃO DE PILARES PRÉ-MOLDADAS PARA OBRA DE AMPLIAÇÃO DA SES-MT DE ACORDO COM PROJETO ESTRUTURAL</t>
  </si>
  <si>
    <t xml:space="preserve"> 3.3.4 </t>
  </si>
  <si>
    <t xml:space="preserve"> SES01484 </t>
  </si>
  <si>
    <t>TRANSPORTE E MONTAGEM DE PILARES PRÉ-MOLDADAS PARA OBRA DE AMPLIAÇÃO DA SES-MT DE ACORDO COM PROJETO ESTRUTURAL</t>
  </si>
  <si>
    <t xml:space="preserve"> 3.3.5 </t>
  </si>
  <si>
    <t xml:space="preserve"> SES01485 </t>
  </si>
  <si>
    <t>FABRICAÇÃO DE LAJES ALVEOLARES PRÉ-MOLDADAS PARA OBRA DE AMPLIAÇÃO DA SES-MT DE ACORDO COM PROJETO ESTRUTURAL</t>
  </si>
  <si>
    <t xml:space="preserve"> 3.3.6 </t>
  </si>
  <si>
    <t xml:space="preserve"> SES01486 </t>
  </si>
  <si>
    <t>TRANSPORTE E MONTAGEM DE LAJES ALVEOLARES PRÉ-MOLDADAS PARA OBRA DE AMPLIAÇÃO DA SES-MT DE ACORDO COM PROJETO ESTRUTURAL</t>
  </si>
  <si>
    <t>BDI DIFERENCIADO:</t>
  </si>
  <si>
    <t>MAQUINAS E EQUIPAMENTOS</t>
  </si>
  <si>
    <t xml:space="preserve"> 4.1 </t>
  </si>
  <si>
    <t xml:space="preserve"> 97063 </t>
  </si>
  <si>
    <t>MONTAGEM E DESMONTAGEM DE ANDAIME MODULAR FACHADEIRO, COM PISO METÁLICO, PARA EDIFICAÇÕES COM MÚLTIPLOS PAVIMENTOS (EXCLUSIVE ANDAIME E LIMPEZA). AF_11/2017</t>
  </si>
  <si>
    <t xml:space="preserve"> 4.2 </t>
  </si>
  <si>
    <t xml:space="preserve"> SES01019 </t>
  </si>
  <si>
    <t>SERVIÇOS ARQUITETONICOS</t>
  </si>
  <si>
    <t>ELEMENTOS DE VEDAÇÃO</t>
  </si>
  <si>
    <t xml:space="preserve"> 5.1.1 </t>
  </si>
  <si>
    <t xml:space="preserve"> 103322 </t>
  </si>
  <si>
    <t>ALVENARIA DE VEDAÇÃO DE BLOCOS CERÂMICOS FURADOS NA VERTICAL DE 9X19X39 CM (ESPESSURA 9 CM) E ARGAMASSA DE ASSENTAMENTO COM PREPARO EM BETONEIRA. AF_12/2021</t>
  </si>
  <si>
    <t xml:space="preserve"> 5.1.2 </t>
  </si>
  <si>
    <t xml:space="preserve"> 96368 </t>
  </si>
  <si>
    <t>PAREDE COM SISTEMA EM CHAPAS DE GESSO PARA DRYWALL, USO INTERNO COM DUAS FACES DUPLAS E ESTRUTURA METÁLICA COM GUIAS DUPLAS, SEM VÃOS. AF_07/2023_PS</t>
  </si>
  <si>
    <t xml:space="preserve"> 5.1.3 </t>
  </si>
  <si>
    <t xml:space="preserve"> SES01480 </t>
  </si>
  <si>
    <t>FORNECIMENTO E INTALAÇÃO DE DIVISÓRIA SANITÁRIA TS</t>
  </si>
  <si>
    <t xml:space="preserve"> 5.1.4 </t>
  </si>
  <si>
    <t xml:space="preserve"> 93202 </t>
  </si>
  <si>
    <t>FIXAÇÃO (ENCUNHAMENTO) DE ALVENARIA DE VEDAÇÃO COM TIJOLO MACIÇO. AF_03/2016</t>
  </si>
  <si>
    <t xml:space="preserve"> 5.1.5 </t>
  </si>
  <si>
    <t xml:space="preserve"> SES01356 </t>
  </si>
  <si>
    <t>REVESTIMENTO DE PAREDE</t>
  </si>
  <si>
    <t xml:space="preserve"> 5.2.1 </t>
  </si>
  <si>
    <t xml:space="preserve"> 87908 </t>
  </si>
  <si>
    <t>CHAPISCO APLICADO EM ALVENARIA (COM PRESENÇA DE VÃOS) E ESTRUTURAS DE CONCRETO DE FACHADA, COM EQUIPAMENTO DE PROJEÇÃO.  ARGAMASSA TRAÇO 1:3 COM PREPARO EM BETONEIRA 400 L. AF_10/2022</t>
  </si>
  <si>
    <t xml:space="preserve"> 5.2.2 </t>
  </si>
  <si>
    <t xml:space="preserve"> 87778 </t>
  </si>
  <si>
    <t>EMBOÇO OU MASSA ÚNICA EM ARGAMASSA INDUSTRIALIZADA, PREPARO MECÂNICO E APLICAÇÃO COM EQUIPAMENTO DE MISTURA E PROJEÇÃO DE 1,5 M3/H DE ARGAMASSA EM PANOS DE FACHADA COM PRESENÇA DE VÃOS, ESPESSURA DE 25 MM. AF_08/2022</t>
  </si>
  <si>
    <t xml:space="preserve"> 5.2.3 </t>
  </si>
  <si>
    <t xml:space="preserve"> 87531 </t>
  </si>
  <si>
    <t>EMBOÇO, PARA RECEBIMENTO DE CERÂMICA, EM ARGAMASSA TRAÇO 1:2:8, PREPARO MECÂNICO COM BETONEIRA 400L, APLICADO MANUALMENTE EM FACES INTERNAS DE PAREDES, PARA AMBIENTE COM ÁREA ENTRE 5M2 E 10M2, ESPESSURA DE 20MM, COM EXECUÇÃO DE TALISCAS. AF_06/2014</t>
  </si>
  <si>
    <t xml:space="preserve"> 5.2.4 </t>
  </si>
  <si>
    <t xml:space="preserve"> SES01470 </t>
  </si>
  <si>
    <t>REVESTIMENTO CERÂMICO PARA PAREDES INTERNAS COM PLACAS TIPO PORCELANATO POLIDO NEUTRAL DE DIMENSÕES 90X90 CM APLICADAS NA ALTURA INTEIRA DAS PAREDES</t>
  </si>
  <si>
    <t xml:space="preserve"> 5.2.5 </t>
  </si>
  <si>
    <t xml:space="preserve"> SES01471 </t>
  </si>
  <si>
    <t>REVESTIMENTO CERÂMICO PARA PAREDES INTERNAS COM PLACAS TIPO PORCELANATO POLIDO PALAZZO VENEZIA DE DIMENSÕES 106,5X106,5 CM APLICADAS NA ALTURA INTEIRA DAS PAREDES</t>
  </si>
  <si>
    <t xml:space="preserve"> 5.3.1 </t>
  </si>
  <si>
    <t xml:space="preserve"> SES01472 </t>
  </si>
  <si>
    <t>PINTURA ACRILICA ACETINADO SUPER PREMIUM, COR PAPEL PICADO</t>
  </si>
  <si>
    <t xml:space="preserve"> 5.3.2 </t>
  </si>
  <si>
    <t xml:space="preserve"> SES01473 </t>
  </si>
  <si>
    <t>PINTURA ACRILICA ACETINADO SUPER PREMIUM, COR NEVOEIRO</t>
  </si>
  <si>
    <t xml:space="preserve"> 5.3.3 </t>
  </si>
  <si>
    <t xml:space="preserve"> 96135 </t>
  </si>
  <si>
    <t>APLICAÇÃO MANUAL DE MASSA ACRÍLICA EM PAREDES EXTERNAS DE CASAS, DUAS DEMÃOS. AF_05/2017</t>
  </si>
  <si>
    <t xml:space="preserve"> 5.3.4 </t>
  </si>
  <si>
    <t xml:space="preserve"> 88485 </t>
  </si>
  <si>
    <t>FUNDO SELADOR ACRÍLICO, APLICAÇÃO MANUAL EM PAREDE, UMA DEMÃO. AF_04/2023</t>
  </si>
  <si>
    <t xml:space="preserve"> 5.3.5 </t>
  </si>
  <si>
    <t xml:space="preserve"> SES01020 </t>
  </si>
  <si>
    <t xml:space="preserve"> 5.4.1 </t>
  </si>
  <si>
    <t xml:space="preserve"> 87302 </t>
  </si>
  <si>
    <t>ARGAMASSA TRAÇO 1:4 (EM VOLUME DE CIMENTO E AREIA MÉDIA ÚMIDA) PARA CONTRAPISO, PREPARO MECÂNICO COM BETONEIRA 600 L. AF_08/2019</t>
  </si>
  <si>
    <t xml:space="preserve"> 5.4.2 </t>
  </si>
  <si>
    <t xml:space="preserve"> SES01479 </t>
  </si>
  <si>
    <t>RODAPÉ CERÂMICO DE 15CM DE ALTURA COM PLACAS PORCELANATO PALAZZO VENEZIA DE DIMENSÕES 106,5X106,5CM</t>
  </si>
  <si>
    <t xml:space="preserve"> 5.4.3 </t>
  </si>
  <si>
    <t xml:space="preserve"> SES01478 </t>
  </si>
  <si>
    <t>RODAPÉ CERÂMICO DE 15CM DE ALTURA COM PLACAS PORCELANATO POLIDO NEUTRAL DE DIMENSÕES 90X90CM</t>
  </si>
  <si>
    <t xml:space="preserve"> 5.4.4 </t>
  </si>
  <si>
    <t xml:space="preserve"> SES01399 </t>
  </si>
  <si>
    <t xml:space="preserve"> 5.4.5 </t>
  </si>
  <si>
    <t xml:space="preserve"> SES01469 </t>
  </si>
  <si>
    <t>REVESTIMENTO CERÂMICO PARA PISO COM PLACAS TIPO PORCELANATO POLIDO PALAZZO VENEZIA DE DIMENSÕES 106,5X106,5 CM APLICADA EM AMBIENTES DE ÁREA MAIOR QUE 10 M²</t>
  </si>
  <si>
    <t xml:space="preserve"> 5.4.6 </t>
  </si>
  <si>
    <t xml:space="preserve"> SES01468 </t>
  </si>
  <si>
    <t>REVESTIMENTO CERÂMICO PARA PISO COM PLACAS TIPO PORCELANATO POLIDO NEUTRAL DE DIMENSÕES 90X90 CM APLICADA EM AMBIENTES DE ÁREA MAIOR QUE 10 M²</t>
  </si>
  <si>
    <t xml:space="preserve"> 5.4.7 </t>
  </si>
  <si>
    <t>PISOS</t>
  </si>
  <si>
    <t>REVESTIMENTO DO TETO</t>
  </si>
  <si>
    <t xml:space="preserve"> 5.5.1 </t>
  </si>
  <si>
    <t xml:space="preserve"> 5.5.2 </t>
  </si>
  <si>
    <t xml:space="preserve"> SES01021 </t>
  </si>
  <si>
    <t xml:space="preserve"> 5.5.3 </t>
  </si>
  <si>
    <t xml:space="preserve"> SES01156 </t>
  </si>
  <si>
    <t xml:space="preserve"> 5.5.4 </t>
  </si>
  <si>
    <t>IMPERMEABILIZAÇÃO</t>
  </si>
  <si>
    <t>5.6</t>
  </si>
  <si>
    <t xml:space="preserve"> 5.6.1 </t>
  </si>
  <si>
    <t xml:space="preserve"> 98562 </t>
  </si>
  <si>
    <t>IMPERMEABILIZAÇÃO DE SUPERFÍCIE COM ARGAMASSA DE CIMENTO E AREIA, COM ADITIVO IMPERMEABILIZANTE, E = 1,5CM. AF_09/2023</t>
  </si>
  <si>
    <t xml:space="preserve"> 5.6.2 </t>
  </si>
  <si>
    <t xml:space="preserve"> SES01196 </t>
  </si>
  <si>
    <t xml:space="preserve"> 5.6.3 </t>
  </si>
  <si>
    <t xml:space="preserve"> 98547 </t>
  </si>
  <si>
    <t>IMPERMEABILIZAÇÃO DE SUPERFÍCIE COM MANTA ASFÁLTICA, DUAS CAMADAS, INCLUSIVE APLICAÇÃO DE PRIMER ASFÁLTICO, E=3MM E E=4MM. AF_09/2023</t>
  </si>
  <si>
    <t>5.7</t>
  </si>
  <si>
    <t xml:space="preserve"> 5.7.1 </t>
  </si>
  <si>
    <t xml:space="preserve"> SES01487 </t>
  </si>
  <si>
    <t>KIT DE PORTA PORTA LISA 90X210 SOLIDO PRETO, BATENTE ABRIR 9.0 PVC WOOD PRETO - CAB PORTA 90, GUARNICAO 11.0X8.0X1.20 PVC WOOD PRETO, FECHADURA EXT AROUCA TRINCO ROLETE PRETO (SEM FURO-MACANETA), DOBRADICA PORMADE 3,0X2,5 INOX PRETA, PUXADOR RETANGULAR RETO 600X40X10MM AÇO INOX PRETO E ESPUMA EXPANSIVA</t>
  </si>
  <si>
    <t xml:space="preserve"> 5.7.2 </t>
  </si>
  <si>
    <t xml:space="preserve"> SES01116 </t>
  </si>
  <si>
    <t xml:space="preserve"> 5.7.3 </t>
  </si>
  <si>
    <t xml:space="preserve"> 94569 </t>
  </si>
  <si>
    <t>JANELA DE ALUMÍNIO TIPO MAXIM-AR, COM VIDROS, BATENTE E FERRAGENS. EXCLUSIVE ALIZAR, ACABAMENTO E CONTRAMARCO. FORNECIMENTO E INSTALAÇÃO. AF_12/2019</t>
  </si>
  <si>
    <t xml:space="preserve"> 5.7.4 </t>
  </si>
  <si>
    <t xml:space="preserve"> 94570 </t>
  </si>
  <si>
    <t>JANELA DE ALUMÍNIO DE CORRER COM 2 FOLHAS PARA VIDROS, COM VIDROS, BATENTE, ACABAMENTO COM ACETATO OU BRILHANTE E FERRAGENS. EXCLUSIVE ALIZAR E CONTRAMARCO. FORNECIMENTO E INSTALAÇÃO. AF_12/2019</t>
  </si>
  <si>
    <t>5.8</t>
  </si>
  <si>
    <t>BANCADAS E CUBAS</t>
  </si>
  <si>
    <t xml:space="preserve"> 5.8.1 </t>
  </si>
  <si>
    <t xml:space="preserve"> SES01488 </t>
  </si>
  <si>
    <t>BANCADA DE GRANITO VIA LACTEA - FORNECIMENTO E INSTALAÇÃO</t>
  </si>
  <si>
    <t xml:space="preserve"> 5.8.2 </t>
  </si>
  <si>
    <t xml:space="preserve"> SES01032 </t>
  </si>
  <si>
    <t xml:space="preserve"> 5.8.3 </t>
  </si>
  <si>
    <t xml:space="preserve"> SES01474 </t>
  </si>
  <si>
    <t>CUBA DE EMBUTIR RETANGULAR EM LOUÇA BRANCA, 40,5X56,5CM OU EQUIVALENTE</t>
  </si>
  <si>
    <t>5.9</t>
  </si>
  <si>
    <t>ELEMENTOS EM VIDRO</t>
  </si>
  <si>
    <t xml:space="preserve"> 5.9.1 </t>
  </si>
  <si>
    <t xml:space="preserve"> SES01139 </t>
  </si>
  <si>
    <t xml:space="preserve"> 5.9.2 </t>
  </si>
  <si>
    <t xml:space="preserve"> SES01467 </t>
  </si>
  <si>
    <t>FORNECIMENTO E INSTALAÇÃO DE DIVISÓRIAS EM VIDRO LAMINADO(6+6) INCOLOR PISO TETO(2,80M) EM MÓDULOS DE 90CM, ESTRUTURA INTERNA DE ALUMÍNIO EXTRUDADO PRETO, COMPOSTO POR 373M² DE DIVISÓRIA E 13 PORTAS(90CM) SEM PERSIANA E 72M² DE DIVISÓRIA E 4 PORTAS(90CM) COM PERSIANA. PERSIANA TIPO HORIZONTAL 16MM COM ALETAS EM ALUMÍNIO E PINTURA ESPECIAL DE ALTA DURABILIDADE, ACIONADOS ATRAVÉS DE BOTÃO DE GIRO MANUAL. ACESSÓRIOS DAS PORTAS CONTENDO 4 VEDA PORTA PARA AS PORTAS COM PERSIANAS, 17 PUXADORES TIPO BARRA CHATA 600MM E 17 FECHADURAS TIPO ROLETE SEM MAÇANETA PARA AS PORTAS. INCLUSO SERVIÇO DE TRANSPORTE, DESCARGA E MONTAGEM PARA AS DIVISÓRIAS E PORTAS. CONFORME PROJETO ARQUITETONICO AMPLIAÇÃO DA SES</t>
  </si>
  <si>
    <t>5.10</t>
  </si>
  <si>
    <t>VERGAS E CONTRA VERGAS</t>
  </si>
  <si>
    <t xml:space="preserve"> 5.10.1 </t>
  </si>
  <si>
    <t xml:space="preserve"> 93184 </t>
  </si>
  <si>
    <t>VERGA PRÉ-MOLDADA PARA PORTAS COM ATÉ 1,5 M DE VÃO. AF_03/2016</t>
  </si>
  <si>
    <t xml:space="preserve"> 5.10.2 </t>
  </si>
  <si>
    <t xml:space="preserve"> 93185 </t>
  </si>
  <si>
    <t>VERGA PRÉ-MOLDADA PARA PORTAS COM MAIS DE 1,5 M DE VÃO. AF_03/2016</t>
  </si>
  <si>
    <t xml:space="preserve"> 5.10.3 </t>
  </si>
  <si>
    <t xml:space="preserve"> 93182 </t>
  </si>
  <si>
    <t>VERGA PRÉ-MOLDADA PARA JANELAS COM ATÉ 1,5 M DE VÃO. AF_03/2016</t>
  </si>
  <si>
    <t xml:space="preserve"> 5.10.4 </t>
  </si>
  <si>
    <t xml:space="preserve"> 93183 </t>
  </si>
  <si>
    <t>VERGA PRÉ-MOLDADA PARA JANELAS COM MAIS DE 1,5 M DE VÃO. AF_03/2016</t>
  </si>
  <si>
    <t xml:space="preserve"> 5.10.5 </t>
  </si>
  <si>
    <t xml:space="preserve"> 93194 </t>
  </si>
  <si>
    <t>CONTRAVERGA PRÉ-MOLDADA PARA VÃOS DE ATÉ 1,5 M DE COMPRIMENTO. AF_03/2016</t>
  </si>
  <si>
    <t xml:space="preserve"> 5.10.6 </t>
  </si>
  <si>
    <t xml:space="preserve"> 93195 </t>
  </si>
  <si>
    <t>CONTRAVERGA PRÉ-MOLDADA PARA VÃOS DE MAIS DE 1,5 M DE COMPRIMENTO. AF_03/2016</t>
  </si>
  <si>
    <t>5.11</t>
  </si>
  <si>
    <t xml:space="preserve"> 5.11.1 </t>
  </si>
  <si>
    <t xml:space="preserve"> 5.11.2 </t>
  </si>
  <si>
    <t xml:space="preserve"> 5.11.3 </t>
  </si>
  <si>
    <t xml:space="preserve"> 5.11.4 </t>
  </si>
  <si>
    <t xml:space="preserve"> SES01404 </t>
  </si>
  <si>
    <t xml:space="preserve"> 5.11.5 </t>
  </si>
  <si>
    <t xml:space="preserve"> 100865 </t>
  </si>
  <si>
    <t>BARRA DE APOIO LATERAL ARTICULADA, COM TRAVA, EM ACO INOX POLIDO, FIXADA NA PAREDE - FORNECIMENTO E INSTALAÇÃO. AF_01/2020</t>
  </si>
  <si>
    <t xml:space="preserve"> 5.11.6 </t>
  </si>
  <si>
    <t xml:space="preserve"> SES01048 </t>
  </si>
  <si>
    <t xml:space="preserve"> 5.11.7 </t>
  </si>
  <si>
    <t xml:space="preserve"> 99837 </t>
  </si>
  <si>
    <t>GUARDA-CORPO DE AÇO GALVANIZADO DE 1,10M, MONTANTES TUBULARES DE 1.1/4 ESPAÇADOS DE 1,20M, TRAVESSA SUPERIOR DE 1.1/2, GRADIL FORMADO POR TUBOS HORIZONTAIS DE 1 E VERTICAIS DE 3/4, FIXADO COM CHUMBADOR MECÂNICO. AF_04/2019_PS</t>
  </si>
  <si>
    <t xml:space="preserve"> 5.12 </t>
  </si>
  <si>
    <t>ACESSÓRIOS</t>
  </si>
  <si>
    <t xml:space="preserve"> 5.12.1 </t>
  </si>
  <si>
    <t xml:space="preserve"> SES01477 </t>
  </si>
  <si>
    <t>PAPELEIRA AUTOMATICA DE PAREDE, INCLUSO FIXAÇÃO</t>
  </si>
  <si>
    <t xml:space="preserve"> 5.12.2 </t>
  </si>
  <si>
    <t xml:space="preserve"> SES01476 </t>
  </si>
  <si>
    <t>SABONETEIRA EM INOX TIPO DISPENSER AUTOMATICO PARA SABONETE LIQUIDO COM RESERVATORIO 900ML</t>
  </si>
  <si>
    <t xml:space="preserve"> 5.12.3 </t>
  </si>
  <si>
    <t xml:space="preserve"> SES04002 </t>
  </si>
  <si>
    <t xml:space="preserve"> 5.12.4 </t>
  </si>
  <si>
    <t xml:space="preserve"> SES04045 </t>
  </si>
  <si>
    <t xml:space="preserve"> 5.12.5 </t>
  </si>
  <si>
    <t xml:space="preserve"> SES01415 </t>
  </si>
  <si>
    <t xml:space="preserve"> 5.13 </t>
  </si>
  <si>
    <t>COBERTURA</t>
  </si>
  <si>
    <t xml:space="preserve"> 5.13.1 </t>
  </si>
  <si>
    <t xml:space="preserve"> SES01008 </t>
  </si>
  <si>
    <t>TELHAMENTO COM TELHA METÁLICA TERMOACÚSTICA COM PELÍCULA, E = 30 MM, COM ATÉ 2 ÁGUAS, INCLUSO IÇAMENTO</t>
  </si>
  <si>
    <t xml:space="preserve"> 5.13.2 </t>
  </si>
  <si>
    <t xml:space="preserve"> 94231 </t>
  </si>
  <si>
    <t>RUFO EM CHAPA DE AÇO GALVANIZADO NÚMERO 24, CORTE DE 25 CM, INCLUSO TRANSPORTE VERTICAL. AF_07/2019</t>
  </si>
  <si>
    <t xml:space="preserve"> 5.13.3 </t>
  </si>
  <si>
    <t xml:space="preserve"> 101979 </t>
  </si>
  <si>
    <t>CHAPIM (RUFO CAPA) EM AÇO GALVANIZADO, CORTE 33. AF_11/2020</t>
  </si>
  <si>
    <t xml:space="preserve"> 5.13.4 </t>
  </si>
  <si>
    <t xml:space="preserve"> 94227 </t>
  </si>
  <si>
    <t>CALHA EM CHAPA DE AÇO GALVANIZADO NÚMERO 24, DESENVOLVIMENTO DE 33 CM, INCLUSO TRANSPORTE VERTICAL. AF_07/2019</t>
  </si>
  <si>
    <t xml:space="preserve"> 5.13.5 </t>
  </si>
  <si>
    <t xml:space="preserve"> SES01093 </t>
  </si>
  <si>
    <t>CUMEEIRA EM PERFIL DE ALUMÍNIO</t>
  </si>
  <si>
    <t xml:space="preserve"> 5.13.6 </t>
  </si>
  <si>
    <t xml:space="preserve"> 100719 </t>
  </si>
  <si>
    <t>PINTURA COM TINTA ALQUÍDICA DE FUNDO (TIPO ZARCÃO) PULVERIZADA SOBRE PERFIL METÁLICO EXECUTADO EM FÁBRICA (POR DEMÃO). AF_01/2020_PE</t>
  </si>
  <si>
    <t xml:space="preserve"> 5.13.7 </t>
  </si>
  <si>
    <t xml:space="preserve"> 100747 </t>
  </si>
  <si>
    <t>PINTURA COM TINTA ALQUÍDICA DE ACABAMENTO (ESMALTE SINTÉTICO FOSCO) PULVERIZADA SOBRE PERFIL METÁLICO EXECUTADO EM FÁBRICA (POR DEMÃO). AF_01/2020_PE</t>
  </si>
  <si>
    <t xml:space="preserve"> 5.14.1 </t>
  </si>
  <si>
    <t xml:space="preserve"> SES04073 </t>
  </si>
  <si>
    <t>PALMEIRA GERIVÁ 1,5M - FORNECIMENTO E PLANTIO</t>
  </si>
  <si>
    <t xml:space="preserve"> 5.14.2 </t>
  </si>
  <si>
    <t xml:space="preserve"> 5.14.3 </t>
  </si>
  <si>
    <t xml:space="preserve"> SES04034 </t>
  </si>
  <si>
    <t>PLANTIO DE MUDA DE DRACENA COM ALTURA DE 60CM</t>
  </si>
  <si>
    <t xml:space="preserve"> 5.14.4 </t>
  </si>
  <si>
    <t xml:space="preserve"> 98509 </t>
  </si>
  <si>
    <t>PLANTIO DE ARBUSTO OU  CERCA VIVA. AF_05/2018</t>
  </si>
  <si>
    <t xml:space="preserve"> 5.14.5 </t>
  </si>
  <si>
    <t xml:space="preserve"> 94263 </t>
  </si>
  <si>
    <t>GUIA (MEIO-FIO) CONCRETO, MOLDADA  IN LOCO  EM TRECHO RETO COM EXTRUSORA, 13 CM BASE X 22 CM ALTURA. AF_06/2016</t>
  </si>
  <si>
    <t xml:space="preserve"> 5.14.6 </t>
  </si>
  <si>
    <t xml:space="preserve"> 94264 </t>
  </si>
  <si>
    <t>GUIA (MEIO-FIO) CONCRETO, MOLDADA  IN LOCO  EM TRECHO CURVO COM EXTRUSORA, 13 CM BASE X 22 CM ALTURA. AF_06/2016</t>
  </si>
  <si>
    <t xml:space="preserve"> 5.14.7 </t>
  </si>
  <si>
    <t xml:space="preserve"> 5.14.8 </t>
  </si>
  <si>
    <t xml:space="preserve"> SES04036 </t>
  </si>
  <si>
    <t xml:space="preserve"> 5.14.9 </t>
  </si>
  <si>
    <t xml:space="preserve"> 102498 </t>
  </si>
  <si>
    <t>PINTURA DE MEIO-FIO COM TINTA BRANCA A BASE DE CAL (CAIAÇÃO). AF_05/2021</t>
  </si>
  <si>
    <t xml:space="preserve"> 5.15.1 </t>
  </si>
  <si>
    <t xml:space="preserve"> 5.15.2 </t>
  </si>
  <si>
    <t xml:space="preserve"> SES01209 </t>
  </si>
  <si>
    <t xml:space="preserve"> 5.15 </t>
  </si>
  <si>
    <t>REVESTIMENTO DE ACM FACHADA</t>
  </si>
  <si>
    <t xml:space="preserve"> 5.14 </t>
  </si>
  <si>
    <t xml:space="preserve"> 5.16 </t>
  </si>
  <si>
    <t xml:space="preserve"> 5.16.1 </t>
  </si>
  <si>
    <t xml:space="preserve"> 99806 </t>
  </si>
  <si>
    <t>LIMPEZA DE REVESTIMENTO CERÂMICO EM PAREDE COM PANO ÚMIDO AF_04/2019</t>
  </si>
  <si>
    <t xml:space="preserve"> 5.16.2 </t>
  </si>
  <si>
    <t xml:space="preserve"> SES04010 </t>
  </si>
  <si>
    <t xml:space="preserve"> 5.16.3 </t>
  </si>
  <si>
    <t>TOTAL SERVIÇOS ARQUITETONICO</t>
  </si>
  <si>
    <t>SERVIÇOS HIDROSSANITARIOS</t>
  </si>
  <si>
    <t>6.1.1</t>
  </si>
  <si>
    <t>APARELHOS</t>
  </si>
  <si>
    <t xml:space="preserve"> 6.1.1.1 </t>
  </si>
  <si>
    <t xml:space="preserve"> 86909 </t>
  </si>
  <si>
    <t>TORNEIRA CROMADA TUBO MÓVEL, DE MESA, 1/2 OU 3/4, PARA PIA DE COZINHA, PADRÃO ALTO - FORNECIMENTO E INSTALAÇÃO. AF_01/2020</t>
  </si>
  <si>
    <t xml:space="preserve"> 6.1.1.2 </t>
  </si>
  <si>
    <t xml:space="preserve"> SES01475 </t>
  </si>
  <si>
    <t>TORNEIRA CROMADA DE MESA PARA LAVATÓRIO COM SENSOR DE APROXIMAÇÃO BIVOLT</t>
  </si>
  <si>
    <t xml:space="preserve"> 6.1.1.3 </t>
  </si>
  <si>
    <t xml:space="preserve"> 95470 </t>
  </si>
  <si>
    <t>VASO SANITARIO SIFONADO CONVENCIONAL COM LOUÇA BRANCA, INCLUSO CONJUNTO DE LIGAÇÃO PARA BACIA SANITÁRIA AJUSTÁVEL - FORNECIMENTO E INSTALAÇÃO. AF_10/2016</t>
  </si>
  <si>
    <t xml:space="preserve"> 6.1.2 </t>
  </si>
  <si>
    <t>METAIS</t>
  </si>
  <si>
    <t xml:space="preserve"> 6.1.2.1 </t>
  </si>
  <si>
    <t xml:space="preserve"> 94498 </t>
  </si>
  <si>
    <t>REGISTRO DE GAVETA BRUTO, LATÃO, ROSCÁVEL, 2" - FORNECIMENTO E INSTALAÇÃO. AF_08/2021</t>
  </si>
  <si>
    <t xml:space="preserve"> 6.1.2.2 </t>
  </si>
  <si>
    <t xml:space="preserve"> 94497 </t>
  </si>
  <si>
    <t>REGISTRO DE GAVETA BRUTO, LATÃO, ROSCÁVEL, 1 1/2" - FORNECIMENTO E INSTALAÇÃO. AF_08/2021</t>
  </si>
  <si>
    <t xml:space="preserve"> 6.1.2.3 </t>
  </si>
  <si>
    <t xml:space="preserve"> 89987 </t>
  </si>
  <si>
    <t>REGISTRO DE GAVETA BRUTO, LATÃO, ROSCÁVEL, 3/4", COM ACABAMENTO E CANOPLA CROMADOS - FORNECIMENTO E INSTALAÇÃO. AF_08/2021</t>
  </si>
  <si>
    <t xml:space="preserve"> 6.1.2.4 </t>
  </si>
  <si>
    <t xml:space="preserve"> 99635 </t>
  </si>
  <si>
    <t>VÁLVULA DE DESCARGA METÁLICA, BASE 1 1/2", ACABAMENTO METALICO CROMADO - FORNECIMENTO E INSTALAÇÃO. AF_08/2021</t>
  </si>
  <si>
    <t xml:space="preserve"> 6.1.3 </t>
  </si>
  <si>
    <t>PVC ACESSÓRIOS</t>
  </si>
  <si>
    <t xml:space="preserve"> 6.1.3.1 </t>
  </si>
  <si>
    <t xml:space="preserve"> 86884 </t>
  </si>
  <si>
    <t>ENGATE FLEXÍVEL EM PLÁSTICO BRANCO, 1/2 X 30CM - FORNECIMENTO E INSTALAÇÃO. AF_01/2020</t>
  </si>
  <si>
    <t xml:space="preserve"> 6.1.3.2 </t>
  </si>
  <si>
    <t xml:space="preserve"> SES02113 </t>
  </si>
  <si>
    <t xml:space="preserve"> 6.1.4 </t>
  </si>
  <si>
    <t>PVC RÍGIDO SOLDÁVEL</t>
  </si>
  <si>
    <t xml:space="preserve"> 6.1.4.1 </t>
  </si>
  <si>
    <t xml:space="preserve"> 94707 </t>
  </si>
  <si>
    <t>ADAPTADOR COM FLANGE E ANEL DE VEDAÇÃO, PVC, SOLDÁVEL, DN 60 MM X 2 , INSTALADO EM RESERVAÇÃO DE ÁGUA DE EDIFICAÇÃO QUE POSSUA RESERVATÓRIO DE FIBRA/FIBROCIMENTO   FORNECIMENTO E INSTALAÇÃO. AF_06/2016</t>
  </si>
  <si>
    <t xml:space="preserve"> 6.1.4.2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</si>
  <si>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</si>
  <si>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</si>
  <si>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6.1.4.3 </t>
  </si>
  <si>
    <t xml:space="preserve"> 104001 </t>
  </si>
  <si>
    <t>ADAPTADOR CURTO COM BOLSA E ROSCA PARA REGISTRO, PVC, SOLDÁVEL, DN 50MM X 1.1/2, INSTALADO EM RAMAL DE DISTRIBUIÇÃO DE ÁGUA - FORNECIMENTO E INSTALAÇÃO. AF_06/2022</t>
  </si>
  <si>
    <t xml:space="preserve"> 6.1.4.4 </t>
  </si>
  <si>
    <t xml:space="preserve"> 89610 </t>
  </si>
  <si>
    <t>ADAPTADOR CURTO COM BOLSA E ROSCA PARA REGISTRO, PVC, SOLDÁVEL, DN 60MM X 2 , INSTALADO EM PRUMADA DE ÁGUA - FORNECIMENTO E INSTALAÇÃO. AF_06/2022</t>
  </si>
  <si>
    <t xml:space="preserve"> 6.1.4.5 </t>
  </si>
  <si>
    <t xml:space="preserve"> 103959 </t>
  </si>
  <si>
    <t>BUCHA DE REDUÇÃO, CURTA, PVC, SOLDÁVEL, DN 60 X 50 MM, INSTALADO EM PRUMADA DE ÁGUA - FORNECIMENTO E INSTALAÇÃO. AF_06/2022</t>
  </si>
  <si>
    <t xml:space="preserve"> 6.1.4.6 </t>
  </si>
  <si>
    <t xml:space="preserve"> 103966 </t>
  </si>
  <si>
    <t>BUCHA DE REDUÇÃO, LONGA, PVC, SOLDÁVEL, DN 50 X 25 MM, INSTALADO EM PRUMADA DE ÁGUA - FORNECIMENTO E INSTALAÇÃO. AF_06/2022</t>
  </si>
  <si>
    <t xml:space="preserve"> 6.1.4.7 </t>
  </si>
  <si>
    <t xml:space="preserve"> 103968 </t>
  </si>
  <si>
    <t>BUCHA DE REDUÇÃO, LONGA, PVC, SOLDÁVEL, DN 60 X 25 MM, INSTALADO EM PRUMADA DE ÁGUA - FORNECIMENTO E INSTALAÇÃO. AF_06/2022</t>
  </si>
  <si>
    <t xml:space="preserve"> 6.1.4.8 </t>
  </si>
  <si>
    <t xml:space="preserve"> 89507 </t>
  </si>
  <si>
    <t>CURVA 90 GRAUS, PVC, SOLDÁVEL, DN 60MM, INSTALADO EM PRUMADA DE ÁGUA - FORNECIMENTO E INSTALAÇÃO. AF_06/2022</t>
  </si>
  <si>
    <t xml:space="preserve"> 6.1.4.9 </t>
  </si>
  <si>
    <t xml:space="preserve"> 89481 </t>
  </si>
  <si>
    <t>JOELHO 90 GRAUS, PVC, SOLDÁVEL, DN 25MM, INSTALADO EM PRUMADA DE ÁGUA - FORNECIMENTO E INSTALAÇÃO. AF_06/2022</t>
  </si>
  <si>
    <t xml:space="preserve"> 6.1.4.10 </t>
  </si>
  <si>
    <t xml:space="preserve"> 89501 </t>
  </si>
  <si>
    <t>JOELHO 90 GRAUS, PVC, SOLDÁVEL, DN 50MM, INSTALADO EM PRUMADA DE ÁGUA - FORNECIMENTO E INSTALAÇÃO. AF_06/2022</t>
  </si>
  <si>
    <t xml:space="preserve"> 6.1.4.11 </t>
  </si>
  <si>
    <t xml:space="preserve"> 89505 </t>
  </si>
  <si>
    <t>JOELHO 90 GRAUS, PVC, SOLDÁVEL, DN 60MM, INSTALADO EM PRUMADA DE ÁGUA - FORNECIMENTO E INSTALAÇÃO. AF_06/2022</t>
  </si>
  <si>
    <t xml:space="preserve"> 6.1.4.12 </t>
  </si>
  <si>
    <t xml:space="preserve"> 89446 </t>
  </si>
  <si>
    <t>TUBO, PVC, SOLDÁVEL, DN 25MM, INSTALADO EM PRUMADA DE ÁGUA - FORNECIMENTO E INSTALAÇÃO. AF_06/2022</t>
  </si>
  <si>
    <t xml:space="preserve"> 6.1.4.13 </t>
  </si>
  <si>
    <t xml:space="preserve"> 89449 </t>
  </si>
  <si>
    <t>TUBO, PVC, SOLDÁVEL, DN 50MM, INSTALADO EM PRUMADA DE ÁGUA - FORNECIMENTO E INSTALAÇÃO. AF_06/2022</t>
  </si>
  <si>
    <t xml:space="preserve"> 6.1.4.14 </t>
  </si>
  <si>
    <t xml:space="preserve"> 89450 </t>
  </si>
  <si>
    <t>TUBO, PVC, SOLDÁVEL, DN 60MM, INSTALADO EM PRUMADA DE ÁGUA - FORNECIMENTO E INSTALAÇÃO. AF_06/2022</t>
  </si>
  <si>
    <t xml:space="preserve"> 6.1.4.15 </t>
  </si>
  <si>
    <t xml:space="preserve"> 89617 </t>
  </si>
  <si>
    <t>TE, PVC, SOLDÁVEL, DN 25MM, INSTALADO EM PRUMADA DE ÁGUA - FORNECIMENTO E INSTALAÇÃO. AF_06/2022</t>
  </si>
  <si>
    <t xml:space="preserve"> 6.1.4.16 </t>
  </si>
  <si>
    <t xml:space="preserve"> 89625 </t>
  </si>
  <si>
    <t>TE, PVC, SOLDÁVEL, DN 50MM, INSTALADO EM PRUMADA DE ÁGUA - FORNECIMENTO E INSTALAÇÃO. AF_06/2022</t>
  </si>
  <si>
    <t xml:space="preserve"> 6.1.4.17 </t>
  </si>
  <si>
    <t xml:space="preserve"> 89628 </t>
  </si>
  <si>
    <t>TE, PVC, SOLDÁVEL, DN 60MM, INSTALADO EM PRUMADA DE ÁGUA - FORNECIMENTO E INSTALAÇÃO. AF_06/2022</t>
  </si>
  <si>
    <t xml:space="preserve"> 6.1.4.18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</si>
  <si>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</si>
  <si>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</si>
  <si>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6.1.4.19 </t>
  </si>
  <si>
    <t xml:space="preserve"> 90373 </t>
  </si>
  <si>
    <t>JOELHO 90 GRAUS COM BUCHA DE LATÃO, PVC, SOLDÁVEL, DN 25MM, X 1/2  INSTALADO EM RAMAL OU SUB-RAMAL DE ÁGUA - FORNECIMENTO E INSTALAÇÃO. AF_06/2022</t>
  </si>
  <si>
    <t>TOTAL ÁGUA FRIA</t>
  </si>
  <si>
    <t xml:space="preserve"> 6.2 </t>
  </si>
  <si>
    <t xml:space="preserve"> 6.2.1 </t>
  </si>
  <si>
    <t>CAIXAS DE PASSAGEM</t>
  </si>
  <si>
    <t xml:space="preserve"> 6.2.1.1 </t>
  </si>
  <si>
    <t xml:space="preserve"> 97902 </t>
  </si>
  <si>
    <t>CAIXA ENTERRADA HIDRÁULICA RETANGULAR EM ALVENARIA COM TIJOLOS CERÂMICOS MACIÇOS, DIMENSÕES INTERNAS: 0,6X0,6X0,6 M PARA REDE DE ESGOTO. AF_12/2020</t>
  </si>
  <si>
    <t xml:space="preserve"> 6.2.1.2 </t>
  </si>
  <si>
    <t xml:space="preserve"> 97903 </t>
  </si>
  <si>
    <t>CAIXA ENTERRADA HIDRÁULICA RETANGULAR EM ALVENARIA COM TIJOLOS CERÂMICOS MACIÇOS, DIMENSÕES INTERNAS: 0,8X0,8X0,6 M PARA REDE DE ESGOTO. AF_12/2020</t>
  </si>
  <si>
    <t xml:space="preserve"> 6.2.2 </t>
  </si>
  <si>
    <t xml:space="preserve"> 6.2.2.1 </t>
  </si>
  <si>
    <t xml:space="preserve"> 104329 </t>
  </si>
  <si>
    <t>CAIXA SIFONADA, COM GRELHA REDONDA, PVC, DN 150 X 150 X 50 MM, JUNTA SOLDÁVEL, FORNECIDA E INSTALADA EM RAMAL DE DESCARGA OU EM RAMAL DE ESGOTO SANITÁRIO. AF_08/2022</t>
  </si>
  <si>
    <t xml:space="preserve"> 6.2.2.2 </t>
  </si>
  <si>
    <t xml:space="preserve"> 86881 </t>
  </si>
  <si>
    <t>SIFÃO DO TIPO GARRAFA EM METAL CROMADO 1 X 1.1/2 - FORNECIMENTO E INSTALAÇÃO. AF_01/2020</t>
  </si>
  <si>
    <t xml:space="preserve"> 6.2.2.3 </t>
  </si>
  <si>
    <t xml:space="preserve"> 6.2.2.4 </t>
  </si>
  <si>
    <t xml:space="preserve"> 86879 </t>
  </si>
  <si>
    <t>VÁLVULA EM PLÁSTICO 1 PARA PIA, TANQUE OU LAVATÓRIO, COM OU SEM LADRÃO - FORNECIMENTO E INSTALAÇÃO. AF_01/2020</t>
  </si>
  <si>
    <t xml:space="preserve"> 6.2.3 </t>
  </si>
  <si>
    <t>PVC ESGOTO</t>
  </si>
  <si>
    <t xml:space="preserve"> 6.2.3.1 </t>
  </si>
  <si>
    <t xml:space="preserve"> 104063 </t>
  </si>
  <si>
    <t>CURVA LONGA, 45 GRAUS, PVC OCRE, JUNTA ELÁSTICA, DN 100 MM, PARA COLETOR PREDIAL DE ESGOTO. AF_06/2022</t>
  </si>
  <si>
    <t xml:space="preserve"> 6.2.3.2 </t>
  </si>
  <si>
    <t xml:space="preserve"> 89748 </t>
  </si>
  <si>
    <t>CURVA CURTA 90 GRAUS, PVC, SERIE NORMAL, ESGOTO PREDIAL, DN 100 MM, JUNTA ELÁSTICA, FORNECIDO E INSTALADO EM RAMAL DE DESCARGA OU RAMAL DE ESGOTO SANITÁRIO. AF_08/2022</t>
  </si>
  <si>
    <t xml:space="preserve"> 6.2.3.3 </t>
  </si>
  <si>
    <t xml:space="preserve"> 89728 </t>
  </si>
  <si>
    <t>CURVA CURTA 90 GRAUS, PVC, SERIE NORMAL, ESGOTO PREDIAL, DN 40 MM, JUNTA SOLDÁVEL, FORNECIDO E INSTALADO EM RAMAL DE DESCARGA OU RAMAL DE ESGOTO SANITÁRIO. AF_08/2022</t>
  </si>
  <si>
    <t xml:space="preserve"> 6.2.3.4 </t>
  </si>
  <si>
    <t xml:space="preserve"> 89746 </t>
  </si>
  <si>
    <t>JOELHO 45 GRAUS, PVC, SERIE NORMAL, ESGOTO PREDIAL, DN 100 MM, JUNTA ELÁSTICA, FORNECIDO E INSTALADO EM RAMAL DE DESCARGA OU RAMAL DE ESGOTO SANITÁRIO. AF_08/2022</t>
  </si>
  <si>
    <t xml:space="preserve"> 6.2.3.5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</si>
  <si>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</si>
  <si>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</si>
  <si>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6.2.3.6 </t>
  </si>
  <si>
    <t xml:space="preserve"> 6.2.3.7 </t>
  </si>
  <si>
    <t xml:space="preserve"> 89797 </t>
  </si>
  <si>
    <t>JUNÇÃO SIMPLES, PVC, SERIE NORMAL, ESGOTO PREDIAL, DN 100 X 100 MM, JUNTA ELÁSTICA, FORNECIDO E INSTALADO EM RAMAL DE DESCARGA OU RAMAL DE ESGOTO SANITÁRIO. AF_08/2022</t>
  </si>
  <si>
    <t xml:space="preserve"> 6.2.3.8 </t>
  </si>
  <si>
    <t xml:space="preserve"> 102264 </t>
  </si>
  <si>
    <t>TUBO DE PVC BRANCO PARA REDE COLETORA DE ESGOTO CONDOMINIAL DE PAREDE MACIÇA, DN 100 MM, JUNTA ELÁSTICA - FORNECIMENTO E ASSENTAMENTO. AF_01/2021</t>
  </si>
  <si>
    <t xml:space="preserve"> 6.2.3.9 </t>
  </si>
  <si>
    <t xml:space="preserve"> SES02207 </t>
  </si>
  <si>
    <t>TUBO DE PVC BRANCO PARA REDE COLETORA DE ESGOTO DE PAREDE MACIÇA, DN 50 MM, JUNTA ELÁSTICA - FORNECIMENTO E ASSENTAMENTO</t>
  </si>
  <si>
    <t xml:space="preserve"> 6.2.3.10 </t>
  </si>
  <si>
    <t xml:space="preserve"> 89711 </t>
  </si>
  <si>
    <t>TUBO PVC, SERIE NORMAL, ESGOTO PREDIAL, DN 40 MM, FORNECIDO E INSTALADO EM RAMAL DE DESCARGA OU RAMAL DE ESGOTO SANITÁRIO. AF_08/2022</t>
  </si>
  <si>
    <t xml:space="preserve"> 6.2.3.11 </t>
  </si>
  <si>
    <t xml:space="preserve"> 89712 </t>
  </si>
  <si>
    <t>TUBO PVC, SERIE NORMAL, ESGOTO PREDIAL, DN 50 MM, FORNECIDO E INSTALADO EM RAMAL DE DESCARGA OU RAMAL DE ESGOTO SANITÁRIO. AF_08/2022</t>
  </si>
  <si>
    <t xml:space="preserve"> 6.2.3.12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</si>
  <si>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</si>
  <si>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</si>
  <si>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6.2.4 </t>
  </si>
  <si>
    <t>PVC SÉRIE R</t>
  </si>
  <si>
    <t xml:space="preserve"> 6.2.4.1 </t>
  </si>
  <si>
    <t xml:space="preserve"> SES02208 </t>
  </si>
  <si>
    <t>JOELHO 45 GRAUS, PVC, SERIE R, ESGOTO PREDIAL, DN 100 MM, JUNTA ELÁSTICA, FORNECIDO E INSTALADO</t>
  </si>
  <si>
    <t xml:space="preserve"> 6.2.4.2 </t>
  </si>
  <si>
    <t xml:space="preserve"> SES02209 </t>
  </si>
  <si>
    <t>JOELHO 45 GRAUS, PVC, SERIE R, REDE DE ESGOTO, DN 40 MM, JUNTA SOLDÁVEL, FORNECIDO E INSTALADO</t>
  </si>
  <si>
    <t xml:space="preserve"> 6.2.4.3 </t>
  </si>
  <si>
    <t xml:space="preserve"> SES02210 </t>
  </si>
  <si>
    <t>JOELHO 45 GRAUS, PVC, SERIE R, ESGOTO PREDIAL, DN 50 MM, JUNTA ELÁSTICA, FORNECIDO E INSTALADO</t>
  </si>
  <si>
    <t xml:space="preserve"> 6.2.4.4 </t>
  </si>
  <si>
    <t xml:space="preserve"> SES02211 </t>
  </si>
  <si>
    <t>JOELHO 90 GRAUS, PVC, SERIE R, ESGOTO PREDIAL, DN 50 MM, JUNTA ELÁSTICA, FORNECIDO E INSTALADO</t>
  </si>
  <si>
    <t xml:space="preserve"> 6.2.4.5 </t>
  </si>
  <si>
    <t xml:space="preserve"> SES02212 </t>
  </si>
  <si>
    <t>JUNÇÃO SIMPLES, PVC, SERIE R, ESGOTO PREDIAL, DN 100 X 100 MM, JUNTA ELÁSTICA, FORNECIDO E INSTALADO</t>
  </si>
  <si>
    <t xml:space="preserve"> 6.2.4.6 </t>
  </si>
  <si>
    <t xml:space="preserve"> SES02214 </t>
  </si>
  <si>
    <t>JUNÇÃO SIMPLES, PVC, SERIE R, ESGOTO PREDIAL, DN 100 X 50 MM, JUNTA ELÁSTICA, FORNECIDO E INSTALADO</t>
  </si>
  <si>
    <t xml:space="preserve"> 6.2.4.7 </t>
  </si>
  <si>
    <t xml:space="preserve"> SES02215 </t>
  </si>
  <si>
    <t>JUNÇÃO SIMPLES, PVC, SERIE R, ESGOTO PREDIAL, DN 40 MM, JUNTA SOLDÁVEL, FORNECIDO E INSTALADO</t>
  </si>
  <si>
    <t xml:space="preserve"> 6.2.4.8 </t>
  </si>
  <si>
    <t xml:space="preserve"> SES02216 </t>
  </si>
  <si>
    <t>JUNÇÃO SIMPLES, PVC, SERIE R, ESGOTO PREDIAL, DN 50 MM, JUNTA ELÁSTICA, FORNECIDO E INSTALADO</t>
  </si>
  <si>
    <t xml:space="preserve"> 6.2.4.9 </t>
  </si>
  <si>
    <t xml:space="preserve"> SES02217 </t>
  </si>
  <si>
    <t>TUBO PVC, SÉRIE R, ESGOTO PREDIAL, DN 100 MM, FORNECIDO E INSTALADO</t>
  </si>
  <si>
    <t xml:space="preserve"> 6.2.4.10 </t>
  </si>
  <si>
    <t xml:space="preserve"> SES02218 </t>
  </si>
  <si>
    <t>TUBO PVC, SÉRIE R, ESGOTO PREDIAL, DN 40 MM, FORNECIDO E INSTALADO</t>
  </si>
  <si>
    <t xml:space="preserve"> 6.2.4.11 </t>
  </si>
  <si>
    <t xml:space="preserve"> SES02219 </t>
  </si>
  <si>
    <t>TUBO PVC, SÉRIE R, ESGOTO PREDIAL, DN 50 MM, FORNECIDO E INSTALADO</t>
  </si>
  <si>
    <t xml:space="preserve"> 6.2.5 </t>
  </si>
  <si>
    <t>VENTILAÇÃO</t>
  </si>
  <si>
    <t xml:space="preserve"> 6.2.5.1 </t>
  </si>
  <si>
    <t xml:space="preserve"> 89804 </t>
  </si>
  <si>
    <t>CURVA LONGA 90 GRAUS, PVC, SERIE NORMAL, ESGOTO PREDIAL, DN 50 MM, JUNTA ELÁSTICA, FORNECIDO E INSTALADO EM PRUMADA DE ESGOTO SANITÁRIO OU VENTILAÇÃO. AF_08/2022</t>
  </si>
  <si>
    <t xml:space="preserve"> 6.2.5.2 </t>
  </si>
  <si>
    <t xml:space="preserve"> 89801 </t>
  </si>
  <si>
    <t>JOELHO 90 GRAUS, PVC, SERIE NORMAL, ESGOTO PREDIAL, DN 50 MM, JUNTA ELÁSTICA, FORNECIDO E INSTALADO EM PRUMADA DE ESGOTO SANITÁRIO OU VENTILAÇÃO. AF_08/2022</t>
  </si>
  <si>
    <t xml:space="preserve"> 6.2.5.3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</si>
  <si>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</si>
  <si>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</si>
  <si>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6.2.5.4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</si>
  <si>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</si>
  <si>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</si>
  <si>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6.2.5.5 </t>
  </si>
  <si>
    <t xml:space="preserve"> 89798 </t>
  </si>
  <si>
    <t>TUBO PVC, SERIE NORMAL, ESGOTO PREDIAL, DN 50 MM, FORNECIDO E INSTALADO EM PRUMADA DE ESGOTO SANITÁRIO OU VENTILAÇÃO. AF_08/2022</t>
  </si>
  <si>
    <t xml:space="preserve"> 6.2.5.6 </t>
  </si>
  <si>
    <t xml:space="preserve"> 89825 </t>
  </si>
  <si>
    <t>TE, PVC, SERIE NORMAL, ESGOTO PREDIAL, DN 50 X 50 MM, JUNTA ELÁSTICA, FORNECIDO E INSTALADO EM PRUMADA DE ESGOTO SANITÁRIO OU VENTILAÇÃO. AF_08/2022</t>
  </si>
  <si>
    <t>TOTAL ESGOTO</t>
  </si>
  <si>
    <t xml:space="preserve"> 6.3 </t>
  </si>
  <si>
    <t>RESERVATÓRIO 50.000L</t>
  </si>
  <si>
    <t xml:space="preserve"> 6.3.1 </t>
  </si>
  <si>
    <t xml:space="preserve"> 6.3.1.1 </t>
  </si>
  <si>
    <t xml:space="preserve"> 101266 </t>
  </si>
  <si>
    <t>ESCAVAÇÃO VERTICAL PARA INFRAESTRUTURA, COM CARGA, DESCARGA E TRANSPORTE DE SOLO DE 1ª CATEGORIA, COM ESCAVADEIRA HIDRÁULICA (CAÇAMBA: 0,8 M³ / 111HP), FROTA DE 3 CAMINHÕES BASCULANTES DE 10 M³, DMT ATÉ 1 KM E VELOCIDADE MÉDIA14 KM/H. AF_05/2020</t>
  </si>
  <si>
    <t xml:space="preserve"> 6.3.1.2 </t>
  </si>
  <si>
    <t xml:space="preserve"> 104735 </t>
  </si>
  <si>
    <t>REATERRO MECANIZADO DE VALA COM RETROESCAVADEIRA (CAPACIDADE   DA   CAÇAMBA   DA RETRO: 0,26 M³/POTÊNCIA: 88 HP), LARGURA ATÉ 0,8 M, PROFUNDIDADE DE 1,5 A 3,0 M, COM SOLO (SEM SUBSTITUIÇÃO) DE 1ª CATEGORIA, COM PLACA VIBRATÓRIA. AF_08/2023</t>
  </si>
  <si>
    <t xml:space="preserve"> 6.3.1.3 </t>
  </si>
  <si>
    <t xml:space="preserve"> 100982 </t>
  </si>
  <si>
    <t>CARGA, MANOBRA E DESCARGA DE ENTULHO EM CAMINHÃO BASCULANTE 10 M³ - CARGA COM ESCAVADEIRA HIDRÁULICA  (CAÇAMBA DE 0,80 M³ / 111 HP) E DESCARGA LIVRE (UNIDADE: M3). AF_07/2020</t>
  </si>
  <si>
    <t xml:space="preserve"> 6.3.1.4 </t>
  </si>
  <si>
    <t xml:space="preserve"> 93589 </t>
  </si>
  <si>
    <t>TRANSPORTE COM CAMINHÃO BASCULANTE DE 10 M³, EM VIA URBANA EM REVESTIMENTO PRIMÁRIO (UNIDADE: M3XKM). AF_07/2020</t>
  </si>
  <si>
    <t xml:space="preserve"> 6.3.1.5 </t>
  </si>
  <si>
    <t xml:space="preserve"> 6.3.1.6 </t>
  </si>
  <si>
    <t xml:space="preserve"> 96620 </t>
  </si>
  <si>
    <t>LASTRO DE CONCRETO MAGRO, APLICADO EM PISOS, LAJES SOBRE SOLO OU RADIERS. AF_08/2017</t>
  </si>
  <si>
    <t xml:space="preserve"> 6.3.2 </t>
  </si>
  <si>
    <t>LAJE DE FUNDO CISTERNA</t>
  </si>
  <si>
    <t xml:space="preserve"> 6.3.2.1 </t>
  </si>
  <si>
    <t xml:space="preserve"> 97086 </t>
  </si>
  <si>
    <t>FABRICAÇÃO, MONTAGEM E DESMONTAGEM DE FORMA PARA RADIER, PISO DE CONCRETO OU LAJE SOBRE SOLO, EM MADEIRA SERRADA, 4 UTILIZAÇÕES. AF_09/2021</t>
  </si>
  <si>
    <t xml:space="preserve"> 6.3.2.2 </t>
  </si>
  <si>
    <t xml:space="preserve"> SES01462 </t>
  </si>
  <si>
    <t>CONCRETAGEM DE RADIER, PISO DE CONCRETO OU LAJE SOBRE SOLO, FCK 30 MPA, COM ADITIVO IMPERMEABILIZANTE POR CRISTALIZAÇÃO - LANÇAMENTO, ADENSAMENTO E ACABAMENTO</t>
  </si>
  <si>
    <t xml:space="preserve"> 6.3.2.3 </t>
  </si>
  <si>
    <t xml:space="preserve"> SES01465 </t>
  </si>
  <si>
    <t>ARGAMASSA CRISTALIZANTE CONCENTRADA PARA IMPERMEABILIZAÇÃO E PROTEÇÃO QUIMICA DO CONCRETO POR PINTURA</t>
  </si>
  <si>
    <t xml:space="preserve"> 6.3.2.4 </t>
  </si>
  <si>
    <t xml:space="preserve"> SES01466 </t>
  </si>
  <si>
    <t>ARGAMASSA CRISTALIZANTE MODIFICADA PARA IMPERMEABILIZAÇÃO E PROTEÇÃO CONTRA À ABRASÃO DO CONCRETO POR PINTURA</t>
  </si>
  <si>
    <t xml:space="preserve"> 6.3.2.5 </t>
  </si>
  <si>
    <t xml:space="preserve"> 92770 </t>
  </si>
  <si>
    <t>ARMAÇÃO DE LAJE DE ESTRUTURA CONVENCIONAL DE CONCRETO ARMADO UTILIZANDO AÇO CA-50 DE 8,0 MM - MONTAGEM. AF_06/2022</t>
  </si>
  <si>
    <t xml:space="preserve"> 6.3.3 </t>
  </si>
  <si>
    <t>PAREDES DE CONCRETO ARMADO</t>
  </si>
  <si>
    <t xml:space="preserve"> 6.3.3.1 </t>
  </si>
  <si>
    <t xml:space="preserve"> 100341 </t>
  </si>
  <si>
    <t>FABRICAÇÃO, MONTAGEM E DESMONTAGEM DE FÔRMA PARA CORTINA DE CONTENÇÃO, EM CHAPA DE MADEIRA COMPENSADA PLASTIFICADA, E = 18 MM, 10 UTILIZAÇÕES. AF_07/2019</t>
  </si>
  <si>
    <t xml:space="preserve"> 6.3.3.2 </t>
  </si>
  <si>
    <t xml:space="preserve"> SES01463 </t>
  </si>
  <si>
    <t>CONCRETAGEM DE CORTINA DE CONTENÇÃO, COM ADITIVO IMPERMEABILIZANTE POR CRISTALIZAÇÃO, ATRAVÉS DE BOMBA  - LANÇAMENTO, ADENSAMENTO E ACABAMENTO</t>
  </si>
  <si>
    <t xml:space="preserve"> 6.3.3.3 </t>
  </si>
  <si>
    <t xml:space="preserve"> 6.3.3.4 </t>
  </si>
  <si>
    <t xml:space="preserve"> 6.3.3.5 </t>
  </si>
  <si>
    <t xml:space="preserve"> 100342 </t>
  </si>
  <si>
    <t>ARMAÇÃO DE CORTINA DE CONTENÇÃO EM CONCRETO ARMADO, COM AÇO CA-50 DE 6,3 MM - MONTAGEM. AF_07/2019</t>
  </si>
  <si>
    <t xml:space="preserve"> 6.3.3.6 </t>
  </si>
  <si>
    <t xml:space="preserve"> 100343 </t>
  </si>
  <si>
    <t>ARMAÇÃO DE CORTINA DE CONTENÇÃO EM CONCRETO ARMADO, COM AÇO CA-50 DE 8 MM - MONTAGEM. AF_07/2019</t>
  </si>
  <si>
    <t xml:space="preserve"> 6.3.3.7 </t>
  </si>
  <si>
    <t xml:space="preserve"> 100344 </t>
  </si>
  <si>
    <t>ARMAÇÃO DE CORTINA DE CONTENÇÃO EM CONCRETO ARMADO, COM AÇO CA-50 DE 10 MM - MONTAGEM. AF_07/2019</t>
  </si>
  <si>
    <t xml:space="preserve"> 6.3.3.8 </t>
  </si>
  <si>
    <t xml:space="preserve"> 100345 </t>
  </si>
  <si>
    <t>ARMAÇÃO DE CORTINA DE CONTENÇÃO EM CONCRETO ARMADO, COM AÇO CA-50 DE 12,5 MM - MONTAGEM. AF_07/2019</t>
  </si>
  <si>
    <t xml:space="preserve"> 6.3.3.9 </t>
  </si>
  <si>
    <t xml:space="preserve"> 100346 </t>
  </si>
  <si>
    <t>ARMAÇÃO DE CORTINA DE CONTENÇÃO EM CONCRETO ARMADO, COM AÇO CA-50 DE 16 MM - MONTAGEM. AF_07/2019</t>
  </si>
  <si>
    <t xml:space="preserve"> 6.3.4 </t>
  </si>
  <si>
    <t>LAJE DE TOPO CISTERNA</t>
  </si>
  <si>
    <t xml:space="preserve"> 6.3.4.1 </t>
  </si>
  <si>
    <t xml:space="preserve"> 92526 </t>
  </si>
  <si>
    <t>MONTAGEM E DESMONTAGEM DE FÔRMA DE LAJE MACIÇA, PÉ-DIREITO SIMPLES, EM CHAPA DE MADEIRA COMPENSADA PLASTIFICADA, 10 UTILIZAÇÕES. AF_09/2020</t>
  </si>
  <si>
    <t xml:space="preserve"> 6.3.4.2 </t>
  </si>
  <si>
    <t xml:space="preserve"> SES01464 </t>
  </si>
  <si>
    <t>CONCRETAGEM DE VIGAS E LAJES, FCK=30 MPA, COM ADITIVO IMPERMEABILIZANTE POR CRISTALIZAÇÃO, SLUMP 130 +/- 20MM, PARA LAJES MACIÇAS OU NERVURADAS COM USO DE BOMBA EM EDIFICAÇÃO - LANÇAMENTO, ADENSAMENTO E ACABAMENTO</t>
  </si>
  <si>
    <t xml:space="preserve"> 6.3.4.3 </t>
  </si>
  <si>
    <t xml:space="preserve"> 92768 </t>
  </si>
  <si>
    <t>ARMAÇÃO DE LAJE DE ESTRUTURA CONVENCIONAL DE CONCRETO ARMADO UTILIZANDO AÇO CA-60 DE 5,0 MM - MONTAGEM. AF_06/2022</t>
  </si>
  <si>
    <t xml:space="preserve"> 6.3.4.4 </t>
  </si>
  <si>
    <t xml:space="preserve"> 6.3.4.5 </t>
  </si>
  <si>
    <t xml:space="preserve"> 92771 </t>
  </si>
  <si>
    <t>ARMAÇÃO DE LAJE DE ESTRUTURA CONVENCIONAL DE CONCRETO ARMADO UTILIZANDO AÇO CA-50 DE 10,0 MM - MONTAGEM. AF_06/2022</t>
  </si>
  <si>
    <t xml:space="preserve"> 6.3.5 </t>
  </si>
  <si>
    <t xml:space="preserve"> 6.3.5.1 </t>
  </si>
  <si>
    <t xml:space="preserve"> 92431 </t>
  </si>
  <si>
    <t>MONTAGEM E DESMONTAGEM DE FÔRMA DE PILARES RETANGULARES E ESTRUTURAS SIMILARES, PÉ-DIREITO SIMPLES, EM CHAPA DE MADEIRA COMPENSADA PLASTIFICADA, 10 UTILIZAÇÕES. AF_09/2020</t>
  </si>
  <si>
    <t xml:space="preserve"> 6.3.5.2 </t>
  </si>
  <si>
    <t xml:space="preserve"> 6.3.5.3 </t>
  </si>
  <si>
    <t xml:space="preserve"> 92766 </t>
  </si>
  <si>
    <t>ARMAÇÃO DE PILAR OU VIGA DE ESTRUTURA CONVENCIONAL DE CONCRETO ARMADO UTILIZANDO AÇO CA-50 DE 25,0 MM - MONTAGEM. AF_06/2022</t>
  </si>
  <si>
    <t xml:space="preserve"> 6.3.5.4 </t>
  </si>
  <si>
    <t xml:space="preserve"> 92762 </t>
  </si>
  <si>
    <t>ARMAÇÃO DE PILAR OU VIGA DE ESTRUTURA CONVENCIONAL DE CONCRETO ARMADO UTILIZANDO AÇO CA-50 DE 10,0 MM - MONTAGEM. AF_06/2022</t>
  </si>
  <si>
    <t xml:space="preserve"> 6.3.6 </t>
  </si>
  <si>
    <t>VIGAS SUPERIORES</t>
  </si>
  <si>
    <t xml:space="preserve"> 6.3.6.1 </t>
  </si>
  <si>
    <t xml:space="preserve"> 92467 </t>
  </si>
  <si>
    <t>MONTAGEM E DESMONTAGEM DE FÔRMA DE VIGA, ESCORAMENTO COM GARFO DE MADEIRA, PÉ-DIREITO SIMPLES, EM CHAPA DE MADEIRA PLASTIFICADA, 10 UTILIZAÇÕES. AF_09/2020</t>
  </si>
  <si>
    <t xml:space="preserve"> 6.3.6.2 </t>
  </si>
  <si>
    <t xml:space="preserve"> 6.3.6.3 </t>
  </si>
  <si>
    <t xml:space="preserve"> 92759 </t>
  </si>
  <si>
    <t>ARMAÇÃO DE PILAR OU VIGA DE ESTRUTURA CONVENCIONAL DE CONCRETO ARMADO UTILIZANDO AÇO CA-60 DE 5,0 MM - MONTAGEM. AF_06/2022</t>
  </si>
  <si>
    <t xml:space="preserve"> 6.3.6.4 </t>
  </si>
  <si>
    <t xml:space="preserve"> 92760 </t>
  </si>
  <si>
    <t>ARMAÇÃO DE PILAR OU VIGA DE ESTRUTURA CONVENCIONAL DE CONCRETO ARMADO UTILIZANDO AÇO CA-50 DE 6,3 MM - MONTAGEM. AF_06/2022</t>
  </si>
  <si>
    <t xml:space="preserve"> 6.3.6.5 </t>
  </si>
  <si>
    <t xml:space="preserve"> 6.3.6.6 </t>
  </si>
  <si>
    <t xml:space="preserve"> 92764 </t>
  </si>
  <si>
    <t>ARMAÇÃO DE PILAR OU VIGA DE ESTRUTURA CONVENCIONAL DE CONCRETO ARMADO UTILIZANDO AÇO CA-50 DE 16,0 MM - MONTAGEM. AF_06/2022</t>
  </si>
  <si>
    <t xml:space="preserve"> 6.3.7 </t>
  </si>
  <si>
    <t>LAJES DE CONCRETO COBERTURA</t>
  </si>
  <si>
    <t xml:space="preserve"> 6.3.7.1 </t>
  </si>
  <si>
    <t xml:space="preserve"> 6.3.7.2 </t>
  </si>
  <si>
    <t xml:space="preserve"> 6.3.7.3 </t>
  </si>
  <si>
    <t>TOTAL RESERVATÓRIOS 50.000L</t>
  </si>
  <si>
    <t>TOTAL SERVIÇOS HIDROSSANITARIOS</t>
  </si>
  <si>
    <t>SERVIÇOS ELÉTRICOS</t>
  </si>
  <si>
    <t xml:space="preserve"> 7.1.1 </t>
  </si>
  <si>
    <t xml:space="preserve"> SES03388 </t>
  </si>
  <si>
    <t>CAIXA DE PASSAGEM ELÉTRICA 15X15X10CM (SOBREPOR), FORNECIMENTO E INSTALACAO</t>
  </si>
  <si>
    <t xml:space="preserve"> 7.1.2 </t>
  </si>
  <si>
    <t xml:space="preserve"> 90456 </t>
  </si>
  <si>
    <t>QUEBRA EM ALVENARIA PARA INSTALAÇÃO DE CAIXA DE TOMADA (4X4 OU 4X2). AF_09/2023</t>
  </si>
  <si>
    <t xml:space="preserve"> 7.1.3 </t>
  </si>
  <si>
    <t xml:space="preserve"> 91941 </t>
  </si>
  <si>
    <t>CAIXA RETANGULAR 4" X 2" BAIXA (0,30 M DO PISO), PVC, INSTALADA EM PAREDE - FORNECIMENTO E INSTALAÇÃO. AF_03/2023</t>
  </si>
  <si>
    <t xml:space="preserve"> 7.1.4 </t>
  </si>
  <si>
    <t xml:space="preserve"> 91944 </t>
  </si>
  <si>
    <t>CAIXA RETANGULAR 4" X 4" BAIXA (0,30 M DO PISO), PVC, INSTALADA EM PAREDE - FORNECIMENTO E INSTALAÇÃO. AF_03/2023</t>
  </si>
  <si>
    <t xml:space="preserve"> 7.1.5 </t>
  </si>
  <si>
    <t xml:space="preserve"> 91943 </t>
  </si>
  <si>
    <t>CAIXA RETANGULAR 4" X 4" MÉDIA (1,30 M DO PISO), PVC, INSTALADA EM PAREDE - FORNECIMENTO E INSTALAÇÃO. AF_03/2023</t>
  </si>
  <si>
    <t xml:space="preserve"> 7.1.6 </t>
  </si>
  <si>
    <t xml:space="preserve"> SES03444 </t>
  </si>
  <si>
    <t>CAIXA RETANGULAR 4" X 2" BAIXA, METÁLICA, INSTALADA EM PISO - FORNECIMENTO E INSTALAÇÃO</t>
  </si>
  <si>
    <t xml:space="preserve"> 7.1.7 </t>
  </si>
  <si>
    <t xml:space="preserve"> 91967 </t>
  </si>
  <si>
    <t>INTERRUPTOR SIMPLES (3 MÓDULOS), 10A/250V, INCLUINDO SUPORTE E PLACA - FORNECIMENTO E INSTALAÇÃO. AF_03/2023</t>
  </si>
  <si>
    <t xml:space="preserve"> 7.1.8 </t>
  </si>
  <si>
    <t xml:space="preserve"> 91973 </t>
  </si>
  <si>
    <t>INTERRUPTOR SIMPLES (2 MÓDULOS) COM INTERRUPTOR PARALELO (2 MÓDULOS), 10A/250V, INCLUINDO SUPORTE E PLACA - FORNECIMENTO E INSTALAÇÃO. AF_03/2023</t>
  </si>
  <si>
    <t xml:space="preserve"> 7.1.9 </t>
  </si>
  <si>
    <t xml:space="preserve"> 91959 </t>
  </si>
  <si>
    <t>INTERRUPTOR SIMPLES (2 MÓDULOS), 10A/250V, INCLUINDO SUPORTE E PLACA - FORNECIMENTO E INSTALAÇÃO. AF_03/2023</t>
  </si>
  <si>
    <t xml:space="preserve"> 7.1.10 </t>
  </si>
  <si>
    <t xml:space="preserve"> 91953 </t>
  </si>
  <si>
    <t>INTERRUPTOR SIMPLES (1 MÓDULO), 10A/250V, INCLUINDO SUPORTE E PLACA - FORNECIMENTO E INSTALAÇÃO. AF_03/2023</t>
  </si>
  <si>
    <t xml:space="preserve"> 7.1.11 </t>
  </si>
  <si>
    <t xml:space="preserve"> 91997 </t>
  </si>
  <si>
    <t>TOMADA MÉDIA DE EMBUTIR (1 MÓDULO), 2P+T 20 A, INCLUINDO SUPORTE E PLACA - FORNECIMENTO E INSTALAÇÃO. AF_03/2023</t>
  </si>
  <si>
    <t xml:space="preserve"> 7.1.12 </t>
  </si>
  <si>
    <t xml:space="preserve"> 92005 </t>
  </si>
  <si>
    <t>TOMADA MÉDIA DE EMBUTIR (2 MÓDULOS), 2P+T 20 A, INCLUINDO SUPORTE E PLACA - FORNECIMENTO E INSTALAÇÃO. AF_03/2023</t>
  </si>
  <si>
    <t xml:space="preserve"> 7.1.13 </t>
  </si>
  <si>
    <t xml:space="preserve"> 92009 </t>
  </si>
  <si>
    <t>TOMADA BAIXA DE EMBUTIR (2 MÓDULOS), 2P+T 20 A, INCLUINDO SUPORTE E PLACA - FORNECIMENTO E INSTALAÇÃO. AF_03/2023</t>
  </si>
  <si>
    <t xml:space="preserve"> 7.1.14 </t>
  </si>
  <si>
    <t xml:space="preserve"> SES03448 </t>
  </si>
  <si>
    <t>TOMADA DE PISO DE EMBUTIR (2 MÓDULOS), 2P+T 10 A, INCLUINDO SUPORTE E PLACA - FORNECIMENTO E INSTALAÇÃO</t>
  </si>
  <si>
    <t xml:space="preserve"> 7.1.15 </t>
  </si>
  <si>
    <t xml:space="preserve"> 92019 </t>
  </si>
  <si>
    <t>TOMADA BAIXA DE EMBUTIR (4 MÓDULOS), 2P+T 10 A, INCLUINDO SUPORTE E PLACA - FORNECIMENTO E INSTALAÇÃO. AF_03/2023</t>
  </si>
  <si>
    <t xml:space="preserve"> 7.1.16 </t>
  </si>
  <si>
    <t xml:space="preserve"> SES03450 </t>
  </si>
  <si>
    <t>DISJUNTOR TERMOMAGNETICO TRIPOLAR EM CAIXA MOLDADA 175 A 225A 240V, FORNECIMENTO E INSTALACAO</t>
  </si>
  <si>
    <t xml:space="preserve"> 7.1.17 </t>
  </si>
  <si>
    <t xml:space="preserve"> SES03144 </t>
  </si>
  <si>
    <t xml:space="preserve"> 7.1.18 </t>
  </si>
  <si>
    <t xml:space="preserve"> SES03452 </t>
  </si>
  <si>
    <t>DISPOSITIVO DE PROTEÇÃO CONTRA SURTO DE TENSÃO DPS 45KA - 275V</t>
  </si>
  <si>
    <t xml:space="preserve"> 7.1.19 </t>
  </si>
  <si>
    <t xml:space="preserve"> 91852 </t>
  </si>
  <si>
    <t>ELETRODUTO FLEXÍVEL CORRUGADO, PVC, DN 20 MM (1/2"), PARA CIRCUITOS TERMINAIS, INSTALADO EM PAREDE - FORNECIMENTO E INSTALAÇÃO. AF_03/2023</t>
  </si>
  <si>
    <t xml:space="preserve"> 7.1.20 </t>
  </si>
  <si>
    <t xml:space="preserve"> 91854 </t>
  </si>
  <si>
    <t>ELETRODUTO FLEXÍVEL CORRUGADO, PVC, DN 25 MM (3/4"), PARA CIRCUITOS TERMINAIS, INSTALADO EM PAREDE - FORNECIMENTO E INSTALAÇÃO. AF_03/2023</t>
  </si>
  <si>
    <t xml:space="preserve"> 7.1.21 </t>
  </si>
  <si>
    <t xml:space="preserve"> 91856 </t>
  </si>
  <si>
    <t>ELETRODUTO FLEXÍVEL CORRUGADO, PVC, DN 32 MM (1"), PARA CIRCUITOS TERMINAIS, INSTALADO EM PAREDE - FORNECIMENTO E INSTALAÇÃO. AF_03/2023</t>
  </si>
  <si>
    <t xml:space="preserve"> 7.1.22 </t>
  </si>
  <si>
    <t xml:space="preserve"> 91846 </t>
  </si>
  <si>
    <t>ELETRODUTO FLEXÍVEL CORRUGADO, PVC, DN 32 MM (1"), PARA CIRCUITOS TERMINAIS, INSTALADO EM LAJE - FORNECIMENTO E INSTALAÇÃO. AF_03/2023</t>
  </si>
  <si>
    <t xml:space="preserve"> 7.1.23 </t>
  </si>
  <si>
    <t xml:space="preserve"> 91844 </t>
  </si>
  <si>
    <t>ELETRODUTO FLEXÍVEL CORRUGADO, PVC, DN 25 MM (3/4"), PARA CIRCUITOS TERMINAIS, INSTALADO EM LAJE - FORNECIMENTO E INSTALAÇÃO. AF_03/2023</t>
  </si>
  <si>
    <t xml:space="preserve"> 7.1.24 </t>
  </si>
  <si>
    <t xml:space="preserve"> 91831 </t>
  </si>
  <si>
    <t>ELETRODUTO FLEXÍVEL CORRUGADO, PVC, DN 20 MM (1/2"), PARA CIRCUITOS TERMINAIS, INSTALADO EM FORRO - FORNECIMENTO E INSTALAÇÃO. AF_03/2023</t>
  </si>
  <si>
    <t xml:space="preserve"> 7.1.25 </t>
  </si>
  <si>
    <t xml:space="preserve"> 91836 </t>
  </si>
  <si>
    <t>ELETRODUTO FLEXÍVEL CORRUGADO, PVC, DN 32 MM (1"), PARA CIRCUITOS TERMINAIS, INSTALADO EM FORRO - FORNECIMENTO E INSTALAÇÃO. AF_03/2023</t>
  </si>
  <si>
    <t xml:space="preserve"> 7.1.26 </t>
  </si>
  <si>
    <t xml:space="preserve"> 91834 </t>
  </si>
  <si>
    <t>ELETRODUTO FLEXÍVEL CORRUGADO, PVC, DN 25 MM (3/4"), PARA CIRCUITOS TERMINAIS, INSTALADO EM FORRO - FORNECIMENTO E INSTALAÇÃO. AF_03/2023</t>
  </si>
  <si>
    <t xml:space="preserve"> 7.1.27 </t>
  </si>
  <si>
    <t xml:space="preserve"> SES03469 </t>
  </si>
  <si>
    <t>CABO DE COBRE FLEXÍVEL ISOLADO, 2,5 MM², ANTI-CHAMA 450/750 V, ATOX, PARA CIRCUITOS TERMINAIS - FORNECIMENTO E INSTALAÇÃO. AF_03/2023</t>
  </si>
  <si>
    <t xml:space="preserve"> 7.1.28 </t>
  </si>
  <si>
    <t xml:space="preserve"> SES03470 </t>
  </si>
  <si>
    <t>CABO DE COBRE FLEXÍVEL ISOLADO, 4 MM², ANTI-CHAMA 450/750 V,  ATOX, PARA CIRCUITOS TERMINAIS - FORNECIMENTO E INSTALAÇÃO</t>
  </si>
  <si>
    <t xml:space="preserve"> 7.1.29 </t>
  </si>
  <si>
    <t xml:space="preserve"> SES03471 </t>
  </si>
  <si>
    <t>CABO DE COBRE FLEXÍVEL ISOLADO, 6 MM², ANTI-CHAMA 450/750 V, ATOX, PARA CIRCUITOS TERMINAIS - FORNECIMENTO E INSTALAÇÃO</t>
  </si>
  <si>
    <t xml:space="preserve"> 7.1.30 </t>
  </si>
  <si>
    <t xml:space="preserve"> SES03472 </t>
  </si>
  <si>
    <t>CABO DE COBRE FLEXÍVEL ISOLADO, 10 MM², ANTI-CHAMA 450/750 V, ATOX, PARA CIRCUITOS TERMINAIS - FORNECIMENTO E INSTALAÇÃO</t>
  </si>
  <si>
    <t xml:space="preserve"> 7.1.31 </t>
  </si>
  <si>
    <t xml:space="preserve"> SES03473 </t>
  </si>
  <si>
    <t>CABO DE COBRE FLEXÍVEL ISOLADO, 16 MM², ANTI-CHAMA 450/750 V, ATOX, PARA CIRCUITOS TERMINAIS - FORNECIMENTO E INSTALAÇÃO</t>
  </si>
  <si>
    <t xml:space="preserve"> 7.1.32 </t>
  </si>
  <si>
    <t xml:space="preserve"> SES03474 </t>
  </si>
  <si>
    <t>INSTALAÇÃO E FORNECiMENTO DE SPOT E LAMPADA LED PAR30 9W</t>
  </si>
  <si>
    <t xml:space="preserve"> 7.1.33 </t>
  </si>
  <si>
    <t xml:space="preserve"> 93661 </t>
  </si>
  <si>
    <t>DISJUNTOR BIPOLAR TIPO DIN, CORRENTE NOMINAL DE 16A - FORNECIMENTO E INSTALAÇÃO. AF_10/2020</t>
  </si>
  <si>
    <t xml:space="preserve"> 7.1.34 </t>
  </si>
  <si>
    <t xml:space="preserve"> 93662 </t>
  </si>
  <si>
    <t>DISJUNTOR BIPOLAR TIPO DIN, CORRENTE NOMINAL DE 20A - FORNECIMENTO E INSTALAÇÃO. AF_10/2020</t>
  </si>
  <si>
    <t xml:space="preserve"> 7.1.35 </t>
  </si>
  <si>
    <t xml:space="preserve"> 93655 </t>
  </si>
  <si>
    <t>DISJUNTOR MONOPOLAR TIPO DIN, CORRENTE NOMINAL DE 20A - FORNECIMENTO E INSTALAÇÃO. AF_10/2020</t>
  </si>
  <si>
    <t xml:space="preserve"> 7.1.36 </t>
  </si>
  <si>
    <t xml:space="preserve"> 93654 </t>
  </si>
  <si>
    <t>DISJUNTOR MONOPOLAR TIPO DIN, CORRENTE NOMINAL DE 16A - FORNECIMENTO E INSTALAÇÃO. AF_10/2020</t>
  </si>
  <si>
    <t xml:space="preserve"> 7.1.37 </t>
  </si>
  <si>
    <t xml:space="preserve"> 93657 </t>
  </si>
  <si>
    <t>DISJUNTOR MONOPOLAR TIPO DIN, CORRENTE NOMINAL DE 32A - FORNECIMENTO E INSTALAÇÃO. AF_10/2020</t>
  </si>
  <si>
    <t xml:space="preserve"> 7.1.38 </t>
  </si>
  <si>
    <t xml:space="preserve"> 93664 </t>
  </si>
  <si>
    <t>DISJUNTOR BIPOLAR TIPO DIN, CORRENTE NOMINAL DE 32A - FORNECIMENTO E INSTALAÇÃO. AF_10/2020</t>
  </si>
  <si>
    <t xml:space="preserve"> 7.1.39 </t>
  </si>
  <si>
    <t xml:space="preserve"> 90458 </t>
  </si>
  <si>
    <t>QUEBRA EM ALVENARIA PARA INSTALAÇÃO DE QUADRO DISTRIBUIÇÃO GRANDE (76X40 CM). AF_09/2023</t>
  </si>
  <si>
    <t xml:space="preserve"> 7.1.40 </t>
  </si>
  <si>
    <t xml:space="preserve"> SES03461 </t>
  </si>
  <si>
    <t>QUADRO DE DISTRIBUIÇÃO DE ENERGIA EM CHAPA DE AÇO GALVANIZADO, DE EMBUTIR, COM BARRAMENTO TRIFÁSICO, PARA 70 DISJUNTORES DIN 225A - FORNECIMENTO E INSTALAÇÃO</t>
  </si>
  <si>
    <t xml:space="preserve"> 7.1.41 </t>
  </si>
  <si>
    <t xml:space="preserve"> 103250 </t>
  </si>
  <si>
    <t>AR CONDICIONADO SPLIT INVERTER, HI-WALL (PAREDE), 18000 BTU/H, CICLO FRIO - FORNECIMENTO E INSTALAÇÃO. AF_11/2021_PE</t>
  </si>
  <si>
    <t xml:space="preserve"> 7.1.42 </t>
  </si>
  <si>
    <t xml:space="preserve"> 103253 </t>
  </si>
  <si>
    <t>AR CONDICIONADO SPLIT INVERTER, HI-WALL (PAREDE), 24000 BTU/H, CICLO FRIO - FORNECIMENTO E INSTALAÇÃO. AF_11/2021_PE</t>
  </si>
  <si>
    <t xml:space="preserve"> 7.1.43 </t>
  </si>
  <si>
    <t xml:space="preserve"> SES03456 </t>
  </si>
  <si>
    <t>AR CONDICIONADO SPLIT ON/OFF, CASSETE (TETO), FRIO 4 VIAS 30000 BTU/H INVERTER - FORNECIMENTO E INSTALAÇÃO</t>
  </si>
  <si>
    <t xml:space="preserve"> 7.1.44 </t>
  </si>
  <si>
    <t xml:space="preserve"> 103273 </t>
  </si>
  <si>
    <t>AR CONDICIONADO SPLIT ON/OFF, CASSETE (TETO), FRIO 4 VIAS 48000 BTU/H - FORNECIMENTO E INSTALAÇÃO. AF_11/2021_PE</t>
  </si>
  <si>
    <t xml:space="preserve"> 7.1.45 </t>
  </si>
  <si>
    <t xml:space="preserve"> 90466 </t>
  </si>
  <si>
    <t>CHUMBAMENTO LINEAR EM ALVENARIA PARA RAMAIS/DISTRIBUIÇÃO DE INSTALAÇÕES HIDRÁULICAS COM DIÂMETROS MENORES OU IGUAIS A 40 MM. AF_09/2023</t>
  </si>
  <si>
    <t xml:space="preserve"> 7.1.46 </t>
  </si>
  <si>
    <t xml:space="preserve"> 103288 </t>
  </si>
  <si>
    <t>RASGO E CHUMBAMENTO EM ALVENARIA PARA TUBOS DE SPLIT PAREDE DE 9000 A 24000 BTUS/H. AF_11/2021</t>
  </si>
  <si>
    <t xml:space="preserve"> 7.1.47 </t>
  </si>
  <si>
    <t xml:space="preserve"> SES03490 </t>
  </si>
  <si>
    <t>TOMADA MÉDIA DE EMBUTIR (4 MÓDULOS), 2P+T 10 A, INCLUINDO SUPORTE E PLACA - FORNECIMENTO E INSTALAÇÃO</t>
  </si>
  <si>
    <t xml:space="preserve"> 7.2 </t>
  </si>
  <si>
    <t>ELETROCALHAS</t>
  </si>
  <si>
    <t xml:space="preserve"> 7.2.1 </t>
  </si>
  <si>
    <t xml:space="preserve"> SES03283 </t>
  </si>
  <si>
    <t xml:space="preserve"> 7.2.2 </t>
  </si>
  <si>
    <t xml:space="preserve"> SES03487 </t>
  </si>
  <si>
    <t>CURVA HORIZONTAL PERFURADA PARA ELETROCALHA 100X50MM #24</t>
  </si>
  <si>
    <t xml:space="preserve"> 7.2.3 </t>
  </si>
  <si>
    <t xml:space="preserve"> SES03489 </t>
  </si>
  <si>
    <t>SAIDA LATERAL SIMPLES PARA ELETROCALHA 1"</t>
  </si>
  <si>
    <t xml:space="preserve"> 7.2.4 </t>
  </si>
  <si>
    <t xml:space="preserve"> SES03488 </t>
  </si>
  <si>
    <t>TE HORIZONTAL PERFURADO PARA ELETROCALHA 100x50MM #24</t>
  </si>
  <si>
    <t xml:space="preserve"> 7.2.5 </t>
  </si>
  <si>
    <t xml:space="preserve"> SES03486 </t>
  </si>
  <si>
    <t>ELETROCALHA 100X50MM #24 PERFURADA TIPO U - FORNECIMENTO E INSTALAÇÃO</t>
  </si>
  <si>
    <t xml:space="preserve"> 7.2.6 </t>
  </si>
  <si>
    <t xml:space="preserve"> SES03491 </t>
  </si>
  <si>
    <t>CURVA DE INVERSAO PERFURADA PARA ELETROCALHA 100X50MM #24</t>
  </si>
  <si>
    <t xml:space="preserve"> 7.2.7 </t>
  </si>
  <si>
    <t xml:space="preserve"> SES03220 </t>
  </si>
  <si>
    <t xml:space="preserve"> 7.2.8 </t>
  </si>
  <si>
    <t xml:space="preserve"> 90462 </t>
  </si>
  <si>
    <t>SUPORTE PARA 2 TUBOS VERTICAIS, ESPAÇADO A CADA 150 CM, EM PERFILADO COM COMPRIMENTO DE 25 CM FIXADO EM PAREDE, POR METRO DE TUBULAÇÃO FIXADA. AF_09/2023</t>
  </si>
  <si>
    <t xml:space="preserve"> 7.2.9 </t>
  </si>
  <si>
    <t xml:space="preserve"> 7.3 </t>
  </si>
  <si>
    <t>ALIMENTAÇÃO DOS QUADROS</t>
  </si>
  <si>
    <t xml:space="preserve"> 7.3.1 </t>
  </si>
  <si>
    <t xml:space="preserve"> SES03493 </t>
  </si>
  <si>
    <t>CABO FLEXIVEL HEPR 1KV 240MM2</t>
  </si>
  <si>
    <t xml:space="preserve"> 7.3.2 </t>
  </si>
  <si>
    <t xml:space="preserve"> SES03468 </t>
  </si>
  <si>
    <t>CABO FLEXIVEL HEPR 1KV 120MM2</t>
  </si>
  <si>
    <t xml:space="preserve"> 7.3.3 </t>
  </si>
  <si>
    <t xml:space="preserve"> SES03467 </t>
  </si>
  <si>
    <t>CABO FLEXIVEL HEPR 1KV 95MM2</t>
  </si>
  <si>
    <t xml:space="preserve"> 7.3.4 </t>
  </si>
  <si>
    <t xml:space="preserve"> SES03466 </t>
  </si>
  <si>
    <t>CABO FLEXIVEL HEPR 1KV 70MM2</t>
  </si>
  <si>
    <t xml:space="preserve"> 7.3.5 </t>
  </si>
  <si>
    <t xml:space="preserve"> SES03465 </t>
  </si>
  <si>
    <t>CABO  FLEXIVEL HEPR 1KV 50MM2</t>
  </si>
  <si>
    <t xml:space="preserve"> 7.3.6 </t>
  </si>
  <si>
    <t xml:space="preserve"> SES03128 </t>
  </si>
  <si>
    <t xml:space="preserve"> 7.3.7 </t>
  </si>
  <si>
    <t xml:space="preserve"> SES03459 </t>
  </si>
  <si>
    <t>DISJUNTOR TERMOMAGNETICO TRIPOLAR EM CAIXA MOLDADA 500A, FORNECIMENTO E INSTALACAO</t>
  </si>
  <si>
    <t xml:space="preserve"> 7.3.8 </t>
  </si>
  <si>
    <t xml:space="preserve"> 7.3.9 </t>
  </si>
  <si>
    <t xml:space="preserve"> SES03475 </t>
  </si>
  <si>
    <t>DISJUNTOR CAIXA MOLDADA TRIPOLAR 100A</t>
  </si>
  <si>
    <t xml:space="preserve"> 7.3.10 </t>
  </si>
  <si>
    <t xml:space="preserve"> SES03476 </t>
  </si>
  <si>
    <t>DISJUNTOR CAIXA MOLDADA TRIPOLAR 630A</t>
  </si>
  <si>
    <t xml:space="preserve"> 7.3.11 </t>
  </si>
  <si>
    <t xml:space="preserve"> 7.3.12 </t>
  </si>
  <si>
    <t xml:space="preserve"> SES03477 </t>
  </si>
  <si>
    <t>QUADRO DE COMANDO EM PAINEL MODULAR 1900X800X600, INCLUSO BARRAMENTO DE COBRE 5.1/2 x 1/8 1000A</t>
  </si>
  <si>
    <t xml:space="preserve"> 7.3.13 </t>
  </si>
  <si>
    <t xml:space="preserve"> SES03135 </t>
  </si>
  <si>
    <t>FORNECIMENTO E INSTALAÇÃO DE ELETROCALHA PERFURADA 200 X 100 MM</t>
  </si>
  <si>
    <t xml:space="preserve"> 7.3.14 </t>
  </si>
  <si>
    <t xml:space="preserve"> SES03136 </t>
  </si>
  <si>
    <t>TOTAL SERVIÇOS ELÉTRICOS</t>
  </si>
  <si>
    <t xml:space="preserve"> 8.1 </t>
  </si>
  <si>
    <t xml:space="preserve"> SES03495 </t>
  </si>
  <si>
    <t>CABO DE COBRE NU MEIO DURO 35mm2 - FORNECIMENTO E INSTALAÇÃO</t>
  </si>
  <si>
    <t xml:space="preserve"> 8.2 </t>
  </si>
  <si>
    <t xml:space="preserve"> 96977 </t>
  </si>
  <si>
    <t>CORDOALHA DE COBRE NU 50 MM², ENTERRADA - FORNECIMENTO E INSTALAÇÃO. AF_08/2023</t>
  </si>
  <si>
    <t xml:space="preserve"> 8.3 </t>
  </si>
  <si>
    <t xml:space="preserve"> 98111 </t>
  </si>
  <si>
    <t>CAIXA DE INSPEÇÃO PARA ATERRAMENTO, CIRCULAR, EM POLIETILENO, DIÂMETRO INTERNO = 0,3 M. AF_12/2020</t>
  </si>
  <si>
    <t xml:space="preserve"> 8.4 </t>
  </si>
  <si>
    <t xml:space="preserve"> 96985 </t>
  </si>
  <si>
    <t>HASTE DE ATERRAMENTO, DIÂMETRO 5/8", COM 3 METROS - FORNECIMENTO E INSTALAÇÃO. AF_08/2023</t>
  </si>
  <si>
    <t xml:space="preserve"> 8.5 </t>
  </si>
  <si>
    <t xml:space="preserve"> 8.6 </t>
  </si>
  <si>
    <t xml:space="preserve"> SES03496 </t>
  </si>
  <si>
    <t>PRESILHA EM LATAO FURO 7MM 35/50MM2</t>
  </si>
  <si>
    <t>SERVIÇOS DE LÓGICA</t>
  </si>
  <si>
    <t xml:space="preserve"> 9.1 </t>
  </si>
  <si>
    <t xml:space="preserve"> 98299 </t>
  </si>
  <si>
    <t>CABO ELETRÔNICO CATEGORIA 6A, INSTALADO EM EDIFICAÇÃO INSTITUCIONAL - FORNECIMENTO E INSTALAÇÃO. AF_11/2019</t>
  </si>
  <si>
    <t xml:space="preserve"> SES03445 </t>
  </si>
  <si>
    <t>RACK PISO 36U 670MM 19" PRETO PORTA FRONTAL C/ VISOR - FORNECIMENTO E INSTALAÇÃO.</t>
  </si>
  <si>
    <t xml:space="preserve"> SES03446 </t>
  </si>
  <si>
    <t>CAIXA DE PASSAGEM METÁLICA DE EMBUTIR 20X20X10 CM</t>
  </si>
  <si>
    <t xml:space="preserve"> SES03447 </t>
  </si>
  <si>
    <t>CAIXA PASSAGEM EMBUTIR 15 x 15 x 8cm</t>
  </si>
  <si>
    <t xml:space="preserve"> SES03449 </t>
  </si>
  <si>
    <t>CAMERA DOME MULTI HD DOME VARIFOCAL FULL HD 1080P INFRAVERMELHO 40M - FORNECIMENTO E INSTALAÇÃO.</t>
  </si>
  <si>
    <t xml:space="preserve"> SES03047 </t>
  </si>
  <si>
    <t xml:space="preserve"> SES03424 </t>
  </si>
  <si>
    <t>TOMADA DE REDE DUPLA RJ45 COM CONECTOR CAT 6 - FORNECIMENTO E INSTALAÇÃO</t>
  </si>
  <si>
    <t xml:space="preserve"> 91855 </t>
  </si>
  <si>
    <t>ELETRODUTO FLEXÍVEL CORRUGADO REFORÇADO, PVC, DN 25 MM (3/4"), PARA CIRCUITOS TERMINAIS, INSTALADO EM PAREDE - FORNECIMENTO E INSTALAÇÃO. AF_03/2023</t>
  </si>
  <si>
    <t xml:space="preserve"> SES03453 </t>
  </si>
  <si>
    <t>ELETRODUTO FLEXÍVEL CORRUGADO, PEAD, DN 63 MM (2"), PARA CIRCUITOS TERMINAIS, INSTALADO EM PAREDE - FORNECIMENTO E INSTALAÇÃO.</t>
  </si>
  <si>
    <t xml:space="preserve"> SES03454 </t>
  </si>
  <si>
    <t>ELETRODUTO FLEXÍVEL CORRUGADO, PEAD, DN 63 MM (2"), PARA CIRCUITOS TERMINAIS, INSTALADO EM LAJE - FORNECIMENTO E INSTALAÇÃO.</t>
  </si>
  <si>
    <t xml:space="preserve"> SES03455 </t>
  </si>
  <si>
    <t>ELETRODUTO FLEXÍVEL CORRUGADO, PEAD, DN 63 MM (2"), PARA CIRCUITOS TERMINAIS, INSTALADO EM FORRO - FORNECIMENTO E INSTALAÇÃO.</t>
  </si>
  <si>
    <t xml:space="preserve"> SES03287 </t>
  </si>
  <si>
    <t xml:space="preserve"> 98304 </t>
  </si>
  <si>
    <t>PATCH PANEL 48 PORTAS, CATEGORIA 6 - FORNECIMENTO E INSTALAÇÃO. AF_11/2019</t>
  </si>
  <si>
    <t xml:space="preserve"> SES03107 </t>
  </si>
  <si>
    <t xml:space="preserve"> SES03134 </t>
  </si>
  <si>
    <t xml:space="preserve"> SES03457 </t>
  </si>
  <si>
    <t>CURVA DE INVERSAO PARA ELETROCALHA 200X100MM - FORNECIMENTO E INSTALAÇÃO.</t>
  </si>
  <si>
    <t xml:space="preserve"> 96560 </t>
  </si>
  <si>
    <t>SUPORTE PARA DUTO EM CHAPA GALVANIZADA BITOLA 24, EM PERFILADO COM COMPRIMENTO DE 55 CM FIXADO EM LAJE, POR METRO DE DUTO FIXADO. AF_09/2023</t>
  </si>
  <si>
    <t xml:space="preserve"> SES03458 </t>
  </si>
  <si>
    <t>PERFILADO PERFURADO 38x38 mm - FORNECIMENTO E INSTALAÇÃO</t>
  </si>
  <si>
    <t xml:space="preserve"> 91940 </t>
  </si>
  <si>
    <t>CAIXA RETANGULAR 4" X 2" MÉDIA (1,30 M DO PISO), PVC, INSTALADA EM PAREDE - FORNECIMENTO E INSTALAÇÃO. AF_03/2023</t>
  </si>
  <si>
    <t xml:space="preserve"> SES03336 </t>
  </si>
  <si>
    <t xml:space="preserve"> SES03210 </t>
  </si>
  <si>
    <t xml:space="preserve"> SES03480 </t>
  </si>
  <si>
    <t>DISTRIBUIDOR INTERNO OPTICO COMPLETO 24 DIO FO SC APC</t>
  </si>
  <si>
    <t xml:space="preserve"> SES03293 </t>
  </si>
  <si>
    <t>BANDEJA PARA RACK 19" 1U 400mm</t>
  </si>
  <si>
    <t xml:space="preserve"> SES03186 </t>
  </si>
  <si>
    <t>RÉGUA CALHA PDU PARA RACK DE 19” POLEGADAS; 8 TOMADAS DE 10 A PADRÃO NBR 14136; CAPACIDADE NOMINAL 110/220V – BIVOLT - FORNECIMENTO E INSTALAÇÃO</t>
  </si>
  <si>
    <t xml:space="preserve"> SES03481 </t>
  </si>
  <si>
    <t>PONTO DE ACESSO INDOOR - WI-FI 6E, GARANTIA: 5 ANOS - BASEADO EM PROJETO SES-MT</t>
  </si>
  <si>
    <t xml:space="preserve"> SES03482 </t>
  </si>
  <si>
    <t>SWITCH DE ACESSO TIPO 1 - 48 PORTAS POE +, GARANTIA: 5 ANOS - BASEADA EM PROJETO SES-MT</t>
  </si>
  <si>
    <t xml:space="preserve"> SES03483 </t>
  </si>
  <si>
    <t>SWITCH DE ACESSO TIPO 2 - 48 PORTAS MULTIGABIT POE +, GARANTIA: 5 ANOS - BASEADA EM PROJETO SES-MT</t>
  </si>
  <si>
    <t xml:space="preserve"> SES03484 </t>
  </si>
  <si>
    <t>SWITCH DISTRIBUIÇÃO TIPO 3 - 12 PORTAS SFP+, GARANTIA: 5 ANOS - BASEADA EM PROJETO SES-MT</t>
  </si>
  <si>
    <t xml:space="preserve"> SES03485 </t>
  </si>
  <si>
    <t>TRANSCEIVER SFP 10GB MULTIMODO  - BASEADA EM PROJETO SES-MT</t>
  </si>
  <si>
    <t>SERVIÇOS DE PREVENÇÃO E COMBATE A INCÊNDIO</t>
  </si>
  <si>
    <t>EXTINTORES DE INCÊNDIO - EQUIPAMENTOS</t>
  </si>
  <si>
    <t xml:space="preserve"> 10.1.1 </t>
  </si>
  <si>
    <t xml:space="preserve"> 10.1.2 </t>
  </si>
  <si>
    <t xml:space="preserve"> 101909 </t>
  </si>
  <si>
    <t>EXTINTOR DE INCÊNDIO PORTÁTIL COM CARGA DE PQS DE 6 KG, CLASSE BC - FORNECIMENTO E INSTALAÇÃO. AF_10/2020_PE</t>
  </si>
  <si>
    <t>SINALIZAÇÃO DE EMERGÊNCIA</t>
  </si>
  <si>
    <t xml:space="preserve"> 10.2.1 </t>
  </si>
  <si>
    <t xml:space="preserve"> SES07015 </t>
  </si>
  <si>
    <t xml:space="preserve"> 10.2.2 </t>
  </si>
  <si>
    <t xml:space="preserve"> SES07049 </t>
  </si>
  <si>
    <t xml:space="preserve"> 10.2.3 </t>
  </si>
  <si>
    <t xml:space="preserve"> SES07063 </t>
  </si>
  <si>
    <t xml:space="preserve"> 10.2.4 </t>
  </si>
  <si>
    <t xml:space="preserve"> 10.2.5 </t>
  </si>
  <si>
    <t xml:space="preserve"> SES07081 </t>
  </si>
  <si>
    <t>FORNECIMENTO E INSTALAÇÃO DE PLACA SAÍDA FOTOLUMINESCENTE SAÍDA S12 - 60X30cm</t>
  </si>
  <si>
    <t xml:space="preserve"> 10.2.6 </t>
  </si>
  <si>
    <t xml:space="preserve"> SES07082 </t>
  </si>
  <si>
    <t>FORNECIMENTO E INSTALAÇÃO DE PLACA INDICAÇÃO DO PAVIMENTO  S17 - 10X10cm</t>
  </si>
  <si>
    <t xml:space="preserve"> 10.3</t>
  </si>
  <si>
    <t>SISTEMA DE ALARME E DETECÇÃO DE INCÊNDIO</t>
  </si>
  <si>
    <t xml:space="preserve"> 10.3.1 </t>
  </si>
  <si>
    <t xml:space="preserve"> 10.3.2 </t>
  </si>
  <si>
    <t xml:space="preserve"> SES07080 </t>
  </si>
  <si>
    <t>AVISADOR SONORO E VISUAL</t>
  </si>
  <si>
    <t xml:space="preserve"> 10.2</t>
  </si>
  <si>
    <t xml:space="preserve"> 10.1</t>
  </si>
  <si>
    <t xml:space="preserve"> 10.4 </t>
  </si>
  <si>
    <t>SISTEMA DE ILUMINAÇÃO DE EMERGÊNCIA</t>
  </si>
  <si>
    <t xml:space="preserve"> 10.4.1 </t>
  </si>
  <si>
    <t xml:space="preserve"> 97599 </t>
  </si>
  <si>
    <t>LUMINÁRIA DE EMERGÊNCIA, COM 30 LÂMPADAS LED DE 2 W, SEM REATOR - FORNECIMENTO E INSTALAÇÃO. AF_02/2020</t>
  </si>
  <si>
    <t xml:space="preserve"> 10.5 </t>
  </si>
  <si>
    <t>SISTEMA DE HIDRANTES</t>
  </si>
  <si>
    <t xml:space="preserve"> 10.5.1 </t>
  </si>
  <si>
    <t xml:space="preserve"> 97488 </t>
  </si>
  <si>
    <t>CURVA 90 GRAUS, EM AÇO, CONEXÃO SOLDADA, DN 65 (2 1/2"), INSTALADO EM REDE DE ALIMENTAÇÃO PARA HIDRANTE - FORNECIMENTO E INSTALAÇÃO. AF_10/2020</t>
  </si>
  <si>
    <t xml:space="preserve"> 10.5.2 </t>
  </si>
  <si>
    <t xml:space="preserve"> 92367 </t>
  </si>
  <si>
    <t>TUBO DE AÇO GALVANIZADO COM COSTURA, CLASSE MÉDIA, DN 65 (2 1/2"), CONEXÃO ROSQUEADA, INSTALADO EM REDE DE ALIMENTAÇÃO PARA HIDRANTE - FORNECIMENTO E INSTALAÇÃO. AF_10/2020</t>
  </si>
  <si>
    <t xml:space="preserve"> 10.5.3 </t>
  </si>
  <si>
    <t xml:space="preserve"> 97495 </t>
  </si>
  <si>
    <t>TÊ, EM AÇO, CONEXÃO SOLDADA, DN 65 (2 1/2"), INSTALADO EM REDE DE ALIMENTAÇÃO PARA HIDRANTE - FORNECIMENTO E INSTALAÇÃO. AF_10/2020</t>
  </si>
  <si>
    <t xml:space="preserve"> 10.5.4 </t>
  </si>
  <si>
    <t xml:space="preserve"> SES07037 </t>
  </si>
  <si>
    <t>ABRIGO PARA HIDRANTE DE RECALQUE, 90X60X17CM, COM REGISTRO GLOBO ANGULAR 45 GRAUS 2 1/2", ADAPTADOR STORZ 2 1/2", NIPLE 2 1/2"  E TAMPAO COM CORRENTE DE ENGATE RÁPIDO 2 1/2" - FORNECIMENTO E INSTALAÇÃO</t>
  </si>
  <si>
    <t>EMPRESA</t>
  </si>
  <si>
    <t>CNPJ</t>
  </si>
  <si>
    <t>TELEFONE</t>
  </si>
  <si>
    <t>VENDEDOR</t>
  </si>
  <si>
    <t>DATA</t>
  </si>
  <si>
    <t>UNIDADE</t>
  </si>
  <si>
    <t>PREÇO</t>
  </si>
  <si>
    <t>MEDIANA</t>
  </si>
  <si>
    <t>CURVA HORIZONTAL 90 'U' PERFURADO 200X100MM</t>
  </si>
  <si>
    <t>ELETROSUL</t>
  </si>
  <si>
    <t>02.554.116/0002-89</t>
  </si>
  <si>
    <t>0800 601 1020</t>
  </si>
  <si>
    <t>ZIG FERRAMENTAS</t>
  </si>
  <si>
    <t>15.430.669/0001-90</t>
  </si>
  <si>
    <t>(11) 99191-2810</t>
  </si>
  <si>
    <t>ELETRICA NOVA FORTALEZA</t>
  </si>
  <si>
    <t>05.271.140/0001-18</t>
  </si>
  <si>
    <t>(11) 2940-2323</t>
  </si>
  <si>
    <t>ELETROCALHA 200X100X3M - PERFURADA</t>
  </si>
  <si>
    <t>ELETROFM</t>
  </si>
  <si>
    <t>00.617.983/0001-00</t>
  </si>
  <si>
    <t>(43) 3324-5919</t>
  </si>
  <si>
    <t>TÊ HORIZONTAL 90 "U" 200X100MM PARA ELETROCALHA</t>
  </si>
  <si>
    <t>REGUA 19 POL C/ 08 TOMADAS - 10A</t>
  </si>
  <si>
    <t>EDCABOS</t>
  </si>
  <si>
    <t>30.979.444/0001-81</t>
  </si>
  <si>
    <t>(11) 3331-6250</t>
  </si>
  <si>
    <t>RC19 INDUSTRIA E COMERCIO ONLINE</t>
  </si>
  <si>
    <t>28.918.008/0001-50</t>
  </si>
  <si>
    <t>(41) 3514-5150</t>
  </si>
  <si>
    <t>JCCABOS - JCINFRA COMERCIO ELETRONICOS E SERVIÇOS TECNOLOGICOS</t>
  </si>
  <si>
    <t>35.119.805/0001-33</t>
  </si>
  <si>
    <t>(11) 3223-3078</t>
  </si>
  <si>
    <t>MÓDULO DE MODO ÚNICO MINIGBIC</t>
  </si>
  <si>
    <t>GOUV STORE ELETRONICOS E INFORMATICA</t>
  </si>
  <si>
    <t>45.417.855/0001-50</t>
  </si>
  <si>
    <t>(43)3029-6191</t>
  </si>
  <si>
    <t>NR STORE LR STORE EQUIPAMENTOS E COMPONENTES DE INTERNET</t>
  </si>
  <si>
    <t>49.866.952/0001-81</t>
  </si>
  <si>
    <t>(18) 3301-6122</t>
  </si>
  <si>
    <t>KABUM</t>
  </si>
  <si>
    <t>05.570.714/0001-59</t>
  </si>
  <si>
    <t xml:space="preserve"> (11) 2626-6124</t>
  </si>
  <si>
    <t>CURVA PERFIL HORIZONTAL 90 38X38</t>
  </si>
  <si>
    <t>ELETRONOR</t>
  </si>
  <si>
    <t>05.047.273/0002-96</t>
  </si>
  <si>
    <t>(54) 98148-3800</t>
  </si>
  <si>
    <t xml:space="preserve">SAÍDA LATERAL 1" </t>
  </si>
  <si>
    <t>ELETRICA BICHUETTE</t>
  </si>
  <si>
    <t>13.756.867/0001-13</t>
  </si>
  <si>
    <t>(16) 99223-5068</t>
  </si>
  <si>
    <t>I9 ELÉTRICA</t>
  </si>
  <si>
    <t>12.801.322/0001-19</t>
  </si>
  <si>
    <t>(21) 3988-2801</t>
  </si>
  <si>
    <t>BANDEJA MÓVEL 1U PARA RACK 19'' 400mm</t>
  </si>
  <si>
    <t xml:space="preserve">RACKFORT </t>
  </si>
  <si>
    <t>31.690.876/0001-30</t>
  </si>
  <si>
    <t>(41) 4103-1717</t>
  </si>
  <si>
    <t>RACK PISO 36U 670MM 19" PRETO PORTA FRONTAL C/ VISOR.</t>
  </si>
  <si>
    <t>CICLOPS</t>
  </si>
  <si>
    <t>11.387.921/0001-75</t>
  </si>
  <si>
    <t>(31) 2565-5050</t>
  </si>
  <si>
    <t xml:space="preserve">APL RACK </t>
  </si>
  <si>
    <t>(41) 4103-1706</t>
  </si>
  <si>
    <t>CAMERA DOME MULTI HD DOME VARIFOCAL FULL HD 1080P INFRAVERMELHO 40M</t>
  </si>
  <si>
    <t>SEGURANCA E TELECOM</t>
  </si>
  <si>
    <t>32.438.394/0001-50</t>
  </si>
  <si>
    <t>(47) 3234-0802</t>
  </si>
  <si>
    <t>OM SECURITY</t>
  </si>
  <si>
    <t>09.628.632.0001-79</t>
  </si>
  <si>
    <t>(11) 3333-3183</t>
  </si>
  <si>
    <t>ELETROCALHA - CURVA DE INVERSAO 200x100mm</t>
  </si>
  <si>
    <t>ELETROCASTRO</t>
  </si>
  <si>
    <t>85.014.793/0001-50</t>
  </si>
  <si>
    <t>(41) 3661-3100</t>
  </si>
  <si>
    <t>PONTO DE ACESSO INDOOR - WI-FI 6E, GARANTIA: 5 ANOS</t>
  </si>
  <si>
    <t>PLUGNET</t>
  </si>
  <si>
    <t>02.213.325/0001-88</t>
  </si>
  <si>
    <t>(81) 3426-7006</t>
  </si>
  <si>
    <t>MAX PEREIRA</t>
  </si>
  <si>
    <t>SWITCH DE ACESSO TIPO 1 - 48 PORTAS POE +, GARANTIA: 5 ANOS</t>
  </si>
  <si>
    <t>SWITCH DE ACESSO TIPO 2 - 48 PORTAS MULTIGABIT POE +, GARANTIA: 5 ANOS</t>
  </si>
  <si>
    <t>SWITCH DISTRIBUIÇÃO TIPO 3 - 12 PORTAS SFP+, GARANTIA: 5 ANOS</t>
  </si>
  <si>
    <t>TRANSCEIVER SFP 10GB MULTIMODO</t>
  </si>
  <si>
    <t>ADVANCE WIRELESS &amp; TELECOM</t>
  </si>
  <si>
    <t>23.655.598/0001-52</t>
  </si>
  <si>
    <t>(19) 3324-5855</t>
  </si>
  <si>
    <t>BAIXADA NET</t>
  </si>
  <si>
    <t>22.699.328/0001-80</t>
  </si>
  <si>
    <t>(21) 2427-6525</t>
  </si>
  <si>
    <t>ELETRISOUND</t>
  </si>
  <si>
    <t>22.239.762/0001-88</t>
  </si>
  <si>
    <t>(48) 3054-1036</t>
  </si>
  <si>
    <t>MULTISEG EQUIPAMENTOS</t>
  </si>
  <si>
    <t>10.498.304/0001-84</t>
  </si>
  <si>
    <t>(47) 3426-1212</t>
  </si>
  <si>
    <t>27.244.187/0001-25</t>
  </si>
  <si>
    <t>(65) 3622-3000</t>
  </si>
  <si>
    <t>ANNY KAROLINY</t>
  </si>
  <si>
    <t>PLACA SAÍDA FOTOLUMINESCENTE SAÍDA S12 - 60X30cm</t>
  </si>
  <si>
    <t>ENFOQUE VISUAL</t>
  </si>
  <si>
    <t>53.982.666/0001-59</t>
  </si>
  <si>
    <t>(11) 4972-4933</t>
  </si>
  <si>
    <t>ISINALIZA</t>
  </si>
  <si>
    <t>82.962.127.0001-56</t>
  </si>
  <si>
    <t>(11) 93004-1270</t>
  </si>
  <si>
    <t>SINAL CENTER</t>
  </si>
  <si>
    <t>38.414.523/0001-57</t>
  </si>
  <si>
    <t>(41) 99772-8458</t>
  </si>
  <si>
    <t>PLACA INDICAÇÃO DO PAVIMENTO  S17 - 10X10cm</t>
  </si>
  <si>
    <t>MEGATHOR</t>
  </si>
  <si>
    <t>40.863.901/0001-21</t>
  </si>
  <si>
    <t>(11) 4395-1324</t>
  </si>
  <si>
    <t>CENTRAL ELETRICA</t>
  </si>
  <si>
    <t>22.334.296/0004-62</t>
  </si>
  <si>
    <t>(38) 99734-0497</t>
  </si>
  <si>
    <t>WITHINNEIDY</t>
  </si>
  <si>
    <t>FERMAT</t>
  </si>
  <si>
    <t>03.658.692/0001-58</t>
  </si>
  <si>
    <t>(65) 3644-5555</t>
  </si>
  <si>
    <t>MT AÇO</t>
  </si>
  <si>
    <t>39.821.062/0001-08</t>
  </si>
  <si>
    <t>(65) 4007-1718</t>
  </si>
  <si>
    <t>GIOVANI</t>
  </si>
  <si>
    <t>DRACENA</t>
  </si>
  <si>
    <t>SITIO DA MATA</t>
  </si>
  <si>
    <t>10.708.848/0001-23</t>
  </si>
  <si>
    <t>(15)3285-1651</t>
  </si>
  <si>
    <t>GT PRINT</t>
  </si>
  <si>
    <t>47.207.090/0001-50</t>
  </si>
  <si>
    <t>(65) 99694-6116</t>
  </si>
  <si>
    <t>ANA JULIA</t>
  </si>
  <si>
    <t>PPRESS</t>
  </si>
  <si>
    <t>04.369.975/0001-42</t>
  </si>
  <si>
    <t>(65) 3614-8888</t>
  </si>
  <si>
    <t>ADRIANNY</t>
  </si>
  <si>
    <t>MASTER PRINT</t>
  </si>
  <si>
    <t>15.654.968/0001-09</t>
  </si>
  <si>
    <t>(65) 3595-1587</t>
  </si>
  <si>
    <t>FELIPE</t>
  </si>
  <si>
    <t>CONJUNTO PARA COLETA SELETIVA COM 04 CESTOS - 60 LTS</t>
  </si>
  <si>
    <t>ALTERNATIVA DESCARTAVEIS E LIMPEZA</t>
  </si>
  <si>
    <t>00.011.853/0001-29</t>
  </si>
  <si>
    <t>(11) 5631-1300</t>
  </si>
  <si>
    <t>MARE MARIA</t>
  </si>
  <si>
    <t>BRISE B 57</t>
  </si>
  <si>
    <t>CUMEEIRA TRAPEIZOIDAL L=60CM</t>
  </si>
  <si>
    <t>ISOESTE</t>
  </si>
  <si>
    <t>00.289.348/0006-55</t>
  </si>
  <si>
    <t>0800 747 1122</t>
  </si>
  <si>
    <t>MANASSES</t>
  </si>
  <si>
    <t>3665-6107</t>
  </si>
  <si>
    <t>EDINALDO</t>
  </si>
  <si>
    <t>ALARME PARA BANHEIRO PCD, SEM FIO, COMPOSTO POR UMA BOTOEIRA ANTI-PÂNICO</t>
  </si>
  <si>
    <t>SMD EMPREITEIRA DE MAO DE OBRA E COMERCIO EIRELI</t>
  </si>
  <si>
    <t>11.039.247/0001-38</t>
  </si>
  <si>
    <t>Identificação: 2522021</t>
  </si>
  <si>
    <t>HF CONSTRUTORA LTDA</t>
  </si>
  <si>
    <t>14.683.137/0001-00</t>
  </si>
  <si>
    <t>KS CONSTRUCOES EIRELI</t>
  </si>
  <si>
    <t>10.286.202/0001-03</t>
  </si>
  <si>
    <t>ED CONSTRUCAO LTDA</t>
  </si>
  <si>
    <t>24.543.997/0001-94</t>
  </si>
  <si>
    <t>AR CONDICIONADO SPLIT CASSETE INVERTER 30000 BTUS FRIO 220V</t>
  </si>
  <si>
    <t>CENTRAL AR</t>
  </si>
  <si>
    <t>08.382.929/0001-34</t>
  </si>
  <si>
    <t>STR</t>
  </si>
  <si>
    <t>18.928.807/0001-54</t>
  </si>
  <si>
    <t>LEVEROS</t>
  </si>
  <si>
    <t>61.502.324/0001-12</t>
  </si>
  <si>
    <t>ADITIVO IMPERMEABILIZANTE DE CONCRETO POR CRISTALIZAÇÃO, REF: XYPEX C-500 NF</t>
  </si>
  <si>
    <t>SUPERTEC</t>
  </si>
  <si>
    <t xml:space="preserve"> 32.710.700/0001-66</t>
  </si>
  <si>
    <t>(53) 3305-4673</t>
  </si>
  <si>
    <t>ISOCOM</t>
  </si>
  <si>
    <t>02.083.193/0001-17</t>
  </si>
  <si>
    <t>(21) 2622-1993</t>
  </si>
  <si>
    <t>TOCA OBRA</t>
  </si>
  <si>
    <t>34.546.775/0001-89</t>
  </si>
  <si>
    <t>(11) 2504-3066</t>
  </si>
  <si>
    <t>ARGAMASSA CRISTALIZANTE CONCENTRADA PARA IMPERMEABILIZAÇÃO DE CONCRETO, REF: XYPEX CONCENTRADO</t>
  </si>
  <si>
    <t>IMPERMARKET</t>
  </si>
  <si>
    <t>06.085.483/0001-50</t>
  </si>
  <si>
    <t>(41) 3388-8665</t>
  </si>
  <si>
    <t>ARGAMASSA CRISTALIZANTE CONCENTRADA PARA IMPERMEABILIZAÇÃO DE CONCRETO, REF: XYPEX MODIFICADO</t>
  </si>
  <si>
    <t>VXIMPER</t>
  </si>
  <si>
    <t>20.615.185/0001-56</t>
  </si>
  <si>
    <t>(34) 3338-3020</t>
  </si>
  <si>
    <t>DISTHACK</t>
  </si>
  <si>
    <t>47.927.721/0001-05</t>
  </si>
  <si>
    <t>(47)99652-2382</t>
  </si>
  <si>
    <t>QUADRO DE DISTRIBUIÇÃO DE EMBUTIR 70 POSIÇÕES COM BARRAMENTO TRIFÁSICO 225A</t>
  </si>
  <si>
    <t>(65)3052-4200</t>
  </si>
  <si>
    <t>JOAO AUGUSTO</t>
  </si>
  <si>
    <t>OTAVIO AUGUSTO</t>
  </si>
  <si>
    <t>BRANEL SELCO</t>
  </si>
  <si>
    <t>AMANDA LISBOA</t>
  </si>
  <si>
    <t>PAINEL MODULAR COMPLETO 1900X800X600</t>
  </si>
  <si>
    <t>CABO FLEXIVEL 2,5MM² 750V ATOX</t>
  </si>
  <si>
    <t>ELETROFIOS</t>
  </si>
  <si>
    <t>37.470.911/0001-92</t>
  </si>
  <si>
    <t>(65) 3618-2500</t>
  </si>
  <si>
    <t>ALLYSSON</t>
  </si>
  <si>
    <t>JUNIOR</t>
  </si>
  <si>
    <t>CABO FLEXIVEL 4MM² 750V ATOX</t>
  </si>
  <si>
    <t xml:space="preserve">	CABO FLEXIVEL 6MM² 750V ATOX</t>
  </si>
  <si>
    <t>CABO FLEXIVEL 10MM² 750V ATOX</t>
  </si>
  <si>
    <t xml:space="preserve">	CABO FLEXIVEL 16MM² 750V ATOX</t>
  </si>
  <si>
    <t>CABO FLEXIVEL 50MM² 1KV HEPR</t>
  </si>
  <si>
    <t>CABO FLEXIVEL 70MM² 1KV HEPR</t>
  </si>
  <si>
    <t>CABO FLEXIVEL 95MM² 1KV HEPR</t>
  </si>
  <si>
    <t>CABO FLEXIVEL 120MM² 1KV HEPR</t>
  </si>
  <si>
    <t>DISJUNTOR TRIPOLAR 100A CAIXA MOLDADA</t>
  </si>
  <si>
    <t>DISJUNTOR TRIPOLAR 630A CAIXA MOLDADA</t>
  </si>
  <si>
    <t>LAMPADA LED PAR30 9W</t>
  </si>
  <si>
    <t>CIA LIGHT</t>
  </si>
  <si>
    <t>09.146.882/0001-72</t>
  </si>
  <si>
    <t>(47) 3355-8611</t>
  </si>
  <si>
    <t>INSPIRE HOME</t>
  </si>
  <si>
    <t>24.335.485/0001-32</t>
  </si>
  <si>
    <t>(11) 3181-6977</t>
  </si>
  <si>
    <t>SPOT PARA LAMPADA PAR30</t>
  </si>
  <si>
    <t>DIMEL ILUMINAÇÃO</t>
  </si>
  <si>
    <t>37.480.431/0001-02</t>
  </si>
  <si>
    <t>(65) 3322-2160</t>
  </si>
  <si>
    <t>LAURA</t>
  </si>
  <si>
    <t>STARLUMEN</t>
  </si>
  <si>
    <t>24.205.016/0001-07</t>
  </si>
  <si>
    <t>(17) 3353-1150</t>
  </si>
  <si>
    <t>DIVISÓRIAS EM VIDRO LAMINADO(6+6) INCOLOR PISO TETO(2,80M) EM MÓDULOS DE 90CM, ESTRUTURA INTERNA DE ALUMÍNIO EXTRUDADO PRETO, COMPOSTO POR 373M² DE DIVISÓRIA E 13 PORTAS(90CM) SEM PERSIANA E 72M² DE DIVISÓRIA E 4 PORTAS(90CM) COM PERSIANA. PERSIANA TIPO HORIZONTAL 16MM COM ALETAS EM ALUMÍNIO E PINTURA ESPECIAL DE ALTA DURABILIDADE, ACIONADOS ATRAVÉS DE BOTÃO DE GIRO MANUAL. ACESSÓRIOS DAS PORTAS CONTENDO 4 VEDA PORTA PARA AS PORTAS COM PERSIANAS, 17 PUXADORES TIPO BARRA CHATA 600MM E 17 FECHADURA TIPO ROLETE SEM MAÇANETA PARA AS PORTAS. INCLUSO SERVIÇO DE TRANSPORTE, DESCARGA E MONTAGEM PARA AS DIVISÓRIAS E PORTAS. CONFORME PROJETO ARQUITETONICO AMPLIAÇÃO DA SES</t>
  </si>
  <si>
    <t>PORCELANATO POLIDO PALAZZO VENEZIA 106,5X106,5</t>
  </si>
  <si>
    <t>BIGOLIN MATERIAIS DE CONSTRUÇÃO &amp; DECORAÇÃO</t>
  </si>
  <si>
    <t>00.364.896/0001-98</t>
  </si>
  <si>
    <t>(65) 3615-9000</t>
  </si>
  <si>
    <t>MAIK</t>
  </si>
  <si>
    <t>VILLAREGIO</t>
  </si>
  <si>
    <t>11.004.533/0001-68</t>
  </si>
  <si>
    <t>(65) 3027-6844</t>
  </si>
  <si>
    <t>MARCIA</t>
  </si>
  <si>
    <t>NAIARA NASSER ACABAMENTOS</t>
  </si>
  <si>
    <t>23.477.373/0001-53</t>
  </si>
  <si>
    <t>(66) 3401-3750</t>
  </si>
  <si>
    <t>NAIARA</t>
  </si>
  <si>
    <t>PORCELANATO POLIDO NEUTRAL 90X90</t>
  </si>
  <si>
    <t>ONHOUSE</t>
  </si>
  <si>
    <t>27.798.120/0001-32</t>
  </si>
  <si>
    <t>(65) 3365-6885</t>
  </si>
  <si>
    <t>WILDERSON</t>
  </si>
  <si>
    <t>TINTA ACRILICA ACETINADO SUPER PREMIUM, COR PAPEL PICADO</t>
  </si>
  <si>
    <t>BEIRA RIO</t>
  </si>
  <si>
    <t>20.939.127/0001-88</t>
  </si>
  <si>
    <t>(65) 3028-3000</t>
  </si>
  <si>
    <t>MARIANA</t>
  </si>
  <si>
    <t>TODIMO</t>
  </si>
  <si>
    <t>15.375.991/0001-64</t>
  </si>
  <si>
    <t>(65) 98139-0117</t>
  </si>
  <si>
    <t>YTIANNE</t>
  </si>
  <si>
    <t>MONZA TINTAS</t>
  </si>
  <si>
    <t>33.319.958/0001-07</t>
  </si>
  <si>
    <t>(65) 3624-3984</t>
  </si>
  <si>
    <t>WANDERSON</t>
  </si>
  <si>
    <t>TINTA ACRILICA ACETINADO SUPER PREMIUM, COR NEVOEIRO</t>
  </si>
  <si>
    <t>SABONETIRA AUTOMATICA COM SENSOR PARA SABONETE EM ESPUMA 900ML EM INOX</t>
  </si>
  <si>
    <t>FIBRA CIRÚRGICA</t>
  </si>
  <si>
    <t>09.007.247/0002-95</t>
  </si>
  <si>
    <t>(47) 3438-0390</t>
  </si>
  <si>
    <t>ODONTO EQUIPAMENTOS</t>
  </si>
  <si>
    <t xml:space="preserve">41.595.395/0001-08 </t>
  </si>
  <si>
    <t>(11) 2776-7961</t>
  </si>
  <si>
    <t>SHOP BIOVIS</t>
  </si>
  <si>
    <t xml:space="preserve"> 23.572.198/0001-83</t>
  </si>
  <si>
    <t>(11) 95555-7463</t>
  </si>
  <si>
    <t>DISPENSER DE PAPEL AUTOMÁTICO, BOBINA AUTOCORTE, EM AÇO INOX ESCOVADO</t>
  </si>
  <si>
    <t>SOLUCENTER</t>
  </si>
  <si>
    <t xml:space="preserve"> 10.811.754/0001-85</t>
  </si>
  <si>
    <t>(19) 3318-3040</t>
  </si>
  <si>
    <t>TORK</t>
  </si>
  <si>
    <t>72.899.016/0001-99</t>
  </si>
  <si>
    <t>0800 275 8381</t>
  </si>
  <si>
    <t>ARTLIMP</t>
  </si>
  <si>
    <t>13.186.075/0001-50</t>
  </si>
  <si>
    <t>(19) 98172-0793</t>
  </si>
  <si>
    <t>SANTA MARIA CONSTRUÇÕES PRÉ-MOLDADAS</t>
  </si>
  <si>
    <t xml:space="preserve"> 06.118.077/0001-47</t>
  </si>
  <si>
    <t>(65) 4141-5013</t>
  </si>
  <si>
    <t>EDERVANIR</t>
  </si>
  <si>
    <t>PREPAR</t>
  </si>
  <si>
    <t>07.045.015/0001-15</t>
  </si>
  <si>
    <t>(65) 99982-3554</t>
  </si>
  <si>
    <t>RODOLFO</t>
  </si>
  <si>
    <t>CURVA DE INVERSAO PERFURADA 100X50MM #24</t>
  </si>
  <si>
    <t>SANTIL</t>
  </si>
  <si>
    <t>49.474.398/0008-63</t>
  </si>
  <si>
    <t>PRIME MATERIAIS ELÉTRICOS</t>
  </si>
  <si>
    <t>03.356.118/0001-45</t>
  </si>
  <si>
    <t>(62) 3086-8750</t>
  </si>
  <si>
    <t>JRC ELÉTRICA</t>
  </si>
  <si>
    <t>ELETROCALHA PERFURADA 100X50 #24</t>
  </si>
  <si>
    <t>MELHOR INDUSTRIA</t>
  </si>
  <si>
    <t>44.745.530/0001-34</t>
  </si>
  <si>
    <t>(11) 99434-8044</t>
  </si>
  <si>
    <t>TE RETO ELETROCALHA PERFURADO 100X50MM #24</t>
  </si>
  <si>
    <t>(21) 31292253</t>
  </si>
  <si>
    <t>FERRAMENTAS KENNEDY</t>
  </si>
  <si>
    <t>08.858.579/0015-35</t>
  </si>
  <si>
    <t>(41) 3314-1853</t>
  </si>
  <si>
    <t>CENTRAL ELÉRTICA</t>
  </si>
  <si>
    <t>(38) 3214-7272</t>
  </si>
  <si>
    <t>CURVA HORIZONTAL PERFURADA 100X50 #24</t>
  </si>
  <si>
    <t>LUXTIL</t>
  </si>
  <si>
    <t>15.251.990/0001-08</t>
  </si>
  <si>
    <t>SAÍDA LATERAL 1" ELETROCALHA</t>
  </si>
  <si>
    <t>EP ELÉTRICA</t>
  </si>
  <si>
    <t>18.621.731/0001-10</t>
  </si>
  <si>
    <t>ELÉTRICA SILVEIRA</t>
  </si>
  <si>
    <t>45.037.629/0001-44</t>
  </si>
  <si>
    <t>(11) 2714-1212</t>
  </si>
  <si>
    <t>VÁLVULA DE ESCOAMENTO PARA LAVATÓRIO, CROMADO</t>
  </si>
  <si>
    <t>DECA</t>
  </si>
  <si>
    <t>97.837.181/0001-47</t>
  </si>
  <si>
    <t>0800 011 7073</t>
  </si>
  <si>
    <t>MERCOLUX</t>
  </si>
  <si>
    <t>01.614.582/0001-69</t>
  </si>
  <si>
    <t>(21) 98113-5286</t>
  </si>
  <si>
    <t>OBRA FÁCIL</t>
  </si>
  <si>
    <t>05.909.339/0001-29</t>
  </si>
  <si>
    <t>(11) 3812-0230</t>
  </si>
  <si>
    <t>CUBA RETANGULAR DE EMBUTIR 40,5X56,5</t>
  </si>
  <si>
    <t>VIVEZA</t>
  </si>
  <si>
    <t>20.146.320/0001-61</t>
  </si>
  <si>
    <t>(37) 99993-7257</t>
  </si>
  <si>
    <t>CABO FLEXIVEL 240MM² 1KV HEPR</t>
  </si>
  <si>
    <t>ALTEMAR</t>
  </si>
  <si>
    <t>DIVISÓRIA SANITÁRIA TS COM PAINEL LAMINADO ESTRUTURAL DE ALTA PRESSÃO 10 MM, TEXTURIZADO, ESTRUTURADO EM PERFIL DV 300 EM ALUMINIO ANODIZADO</t>
  </si>
  <si>
    <t>FALCO TRADING</t>
  </si>
  <si>
    <t>68.234.087/0002-86</t>
  </si>
  <si>
    <t>(11)3611-3066</t>
  </si>
  <si>
    <t>CÍNTIA</t>
  </si>
  <si>
    <t xml:space="preserve">PORTA LISA 90X210 SOLIDO PRETO, BATENTE ABRIR 9.0 PVC WOOD PRETO - CAB PORTA 90, GUARNICAO 11.0X8.0X1.20 PVC WOOD PRETO, FECHADURA EXT AROUCA TRINCO ROLETE PRETO (SEM FURO-MACANETA), DOBRADICA PORMADE 3,0X2,5 INOX PRETA, PUXADOR RETANGULAR RETO 600X40X10MM AÇO INOX PRETO E ESPUMA EXPANSIVA </t>
  </si>
  <si>
    <t>DRZ PORTAS ECOLOGICAS</t>
  </si>
  <si>
    <t>10.652.922/0002-18</t>
  </si>
  <si>
    <t>ALANA CAROLAINE</t>
  </si>
  <si>
    <t>GRANITO VIA LACTEA</t>
  </si>
  <si>
    <t>VILLA REAL MARMORES E GRANITOS</t>
  </si>
  <si>
    <t>28.059.353/0001-86</t>
  </si>
  <si>
    <t>(65) 3025-3116</t>
  </si>
  <si>
    <t>FABIO</t>
  </si>
  <si>
    <t>J.B.A MÁRMORES E GRANITOS</t>
  </si>
  <si>
    <t>05.766.496/0001-22</t>
  </si>
  <si>
    <t>(65) 3317-3300</t>
  </si>
  <si>
    <t>MAGDA</t>
  </si>
  <si>
    <t>PALMEIRA GERIVÁ 1,5 METROS</t>
  </si>
  <si>
    <t>VIVEIRO BELA VISTA</t>
  </si>
  <si>
    <t>27.112.530/0001-88</t>
  </si>
  <si>
    <t>(65) 99678-4121</t>
  </si>
  <si>
    <t>THAISSA</t>
  </si>
  <si>
    <t>PELE DE VIDRO COM VIDRO TEMPERADO LAMINADO REFLETIVO 10MM(5+5) - FORNECIDO E INSTALADO</t>
  </si>
  <si>
    <t>(65) 3642-3344</t>
  </si>
  <si>
    <t>FLAVYANNE</t>
  </si>
  <si>
    <t>CNN INOX</t>
  </si>
  <si>
    <t>16.868.802/0001-58</t>
  </si>
  <si>
    <t>(65) 3682-6920</t>
  </si>
  <si>
    <t>JUCILENE</t>
  </si>
  <si>
    <t>VITAL ESQUADRIAS</t>
  </si>
  <si>
    <t>26.084.782/0001-88</t>
  </si>
  <si>
    <t>(65) 98159-9559</t>
  </si>
  <si>
    <t>ATUALLE</t>
  </si>
  <si>
    <t>01.720.503/0001-02</t>
  </si>
  <si>
    <t>(41) 3029-8888</t>
  </si>
  <si>
    <t>RODRIGO</t>
  </si>
  <si>
    <t>MAPA DE REFERÊNCIA</t>
  </si>
  <si>
    <t>SES07080</t>
  </si>
  <si>
    <t>AGETOP CIVIL 085042</t>
  </si>
  <si>
    <t>SES03424</t>
  </si>
  <si>
    <t>SES03445</t>
  </si>
  <si>
    <t>SBC 068213</t>
  </si>
  <si>
    <t>SES03446</t>
  </si>
  <si>
    <t>AGETOP CIVIL 070646</t>
  </si>
  <si>
    <t>SES03447</t>
  </si>
  <si>
    <t>SBC 067233</t>
  </si>
  <si>
    <t>SES03449</t>
  </si>
  <si>
    <t>SBC 059438</t>
  </si>
  <si>
    <t>SES03453</t>
  </si>
  <si>
    <t>SINAPI 91860</t>
  </si>
  <si>
    <t>SES03454</t>
  </si>
  <si>
    <t>SINAPI 91850</t>
  </si>
  <si>
    <t>SES03455</t>
  </si>
  <si>
    <t>SINAPI 91840</t>
  </si>
  <si>
    <t>SES03457</t>
  </si>
  <si>
    <t>SBC 063546</t>
  </si>
  <si>
    <t>SES03458</t>
  </si>
  <si>
    <t>SBC 078028</t>
  </si>
  <si>
    <t>SES03480</t>
  </si>
  <si>
    <t>SBC 059251</t>
  </si>
  <si>
    <t>SES03481</t>
  </si>
  <si>
    <t>CPOS 69.10.152</t>
  </si>
  <si>
    <t>SES03482</t>
  </si>
  <si>
    <t>IOPES 160865</t>
  </si>
  <si>
    <t>SES03483</t>
  </si>
  <si>
    <t>SES03484</t>
  </si>
  <si>
    <t>SES03485</t>
  </si>
  <si>
    <t>TRANSCEIVER SFP 10GB MULTIMODO - BASEADA EM PROJETO SES-MT</t>
  </si>
  <si>
    <t>SES07081</t>
  </si>
  <si>
    <t>SES07082</t>
  </si>
  <si>
    <t>FORNECIMENTO E INSTALAÇÃO DE PLACA INDICAÇÃO DO PAVIMENTO S17 - 10X10cm</t>
  </si>
  <si>
    <t>SES03496</t>
  </si>
  <si>
    <t>SBC 078039</t>
  </si>
  <si>
    <t>SES03495</t>
  </si>
  <si>
    <t>SBC 078206</t>
  </si>
  <si>
    <t>SES03388</t>
  </si>
  <si>
    <t>SINAPI 100556</t>
  </si>
  <si>
    <t>SES02207</t>
  </si>
  <si>
    <t>SINAPI 102264</t>
  </si>
  <si>
    <t xml:space="preserve">	INHI - INSTALAÇÕES HIDROS SANITÁRIAS</t>
  </si>
  <si>
    <t>SES02208</t>
  </si>
  <si>
    <t>SINAPI 89531</t>
  </si>
  <si>
    <t>SES02209</t>
  </si>
  <si>
    <t>SINAPI 89516</t>
  </si>
  <si>
    <t>SES02210</t>
  </si>
  <si>
    <t>JOELHO 45 GRAUS, PVC, SERIE R, REDE DE ESGOTO, DN 50 MM, JUNTA SOLDÁVEL, FORNECIDO E INSTALADO</t>
  </si>
  <si>
    <t>SINAPI 89520</t>
  </si>
  <si>
    <t>SES02211</t>
  </si>
  <si>
    <t>SINAPI 89518</t>
  </si>
  <si>
    <t>SES02212</t>
  </si>
  <si>
    <t>SINAPI 89567</t>
  </si>
  <si>
    <t>SES02214</t>
  </si>
  <si>
    <t>SINAPI 89569</t>
  </si>
  <si>
    <t>SES02215</t>
  </si>
  <si>
    <t>SINAPI 89561</t>
  </si>
  <si>
    <t>SES02216</t>
  </si>
  <si>
    <t>JUNÇÃO SIMPLES, PVC, SERIE R, ESGOTO PREDIAL, DN 50 MM, JUNTA SOLDÁVEL, FORNECIDO E INSTALADO</t>
  </si>
  <si>
    <t>SINAPI 89563</t>
  </si>
  <si>
    <t>SES02217</t>
  </si>
  <si>
    <t>SINAPI 89512</t>
  </si>
  <si>
    <t>SES02218</t>
  </si>
  <si>
    <t>SINAPI 89508</t>
  </si>
  <si>
    <t>SES02219</t>
  </si>
  <si>
    <t>SINAPI 89509</t>
  </si>
  <si>
    <t>SES03444</t>
  </si>
  <si>
    <t>SINAPI 92869</t>
  </si>
  <si>
    <t>SES03448</t>
  </si>
  <si>
    <t>SBC 062446</t>
  </si>
  <si>
    <t>SES03450</t>
  </si>
  <si>
    <t>SES03452</t>
  </si>
  <si>
    <t>ORSE 9041</t>
  </si>
  <si>
    <t>SES03456</t>
  </si>
  <si>
    <t>SINAPI 103269</t>
  </si>
  <si>
    <t>SES01462</t>
  </si>
  <si>
    <t>SINAPI 97096</t>
  </si>
  <si>
    <t>SES01463</t>
  </si>
  <si>
    <t>SINAPI 100349</t>
  </si>
  <si>
    <t>SES01464</t>
  </si>
  <si>
    <t>SES01465</t>
  </si>
  <si>
    <t>CPOS/CDHU 32.17.060</t>
  </si>
  <si>
    <t>SES01466</t>
  </si>
  <si>
    <t>SES03459</t>
  </si>
  <si>
    <t>DISJUNTOR TERMOMAGNETICO TRIPOLAR EM CAIXA MOLDADA 500A 600V, FORNECIMENTO E INSTALACAO</t>
  </si>
  <si>
    <t>SES03461</t>
  </si>
  <si>
    <t>SES03465</t>
  </si>
  <si>
    <t>CABO FLEXIVEL HEPR 1KV 50MM2</t>
  </si>
  <si>
    <t>SBC 063227</t>
  </si>
  <si>
    <t>SES03466</t>
  </si>
  <si>
    <t>SBC 063228</t>
  </si>
  <si>
    <t>SES03467</t>
  </si>
  <si>
    <t>SBC 063229</t>
  </si>
  <si>
    <t>SES03468</t>
  </si>
  <si>
    <t>SBC 063230</t>
  </si>
  <si>
    <t>SES03469</t>
  </si>
  <si>
    <t>SINAPI 91926</t>
  </si>
  <si>
    <t>SES03470</t>
  </si>
  <si>
    <t>CABO DE COBRE FLEXÍVEL ISOLADO, 4 MM², ANTI-CHAMA 450/750 V, ATOX, PARA CIRCUITOS TERMINAIS - FORNECIMENTO E INSTALAÇÃO</t>
  </si>
  <si>
    <t>SINAPI 91928</t>
  </si>
  <si>
    <t>SES03471</t>
  </si>
  <si>
    <t>SINAPI 919230</t>
  </si>
  <si>
    <t>SES03472</t>
  </si>
  <si>
    <t>SINAPI 91932</t>
  </si>
  <si>
    <t>SES03473</t>
  </si>
  <si>
    <t>SINAPI 91934</t>
  </si>
  <si>
    <t>SES03474</t>
  </si>
  <si>
    <t>INSTALAÇÃO E FORNECIMENTO DE SPOT E LAMPADA LED PAR30 9W</t>
  </si>
  <si>
    <t>SBC 060436</t>
  </si>
  <si>
    <t>SES03475</t>
  </si>
  <si>
    <t>SBC 065458</t>
  </si>
  <si>
    <t>SES03476</t>
  </si>
  <si>
    <t>SBC 065455</t>
  </si>
  <si>
    <t>SES01467</t>
  </si>
  <si>
    <t>CONFORME PROJETO SES</t>
  </si>
  <si>
    <t>SES01468</t>
  </si>
  <si>
    <t xml:space="preserve"> SINAPI 104598</t>
  </si>
  <si>
    <t>SES01469</t>
  </si>
  <si>
    <t>SES01470</t>
  </si>
  <si>
    <t xml:space="preserve"> SINAPI 104611</t>
  </si>
  <si>
    <t>SES01471</t>
  </si>
  <si>
    <t>SES01472</t>
  </si>
  <si>
    <t xml:space="preserve"> SINAPI 88489</t>
  </si>
  <si>
    <t>SES01473</t>
  </si>
  <si>
    <t>SES03477</t>
  </si>
  <si>
    <t>QUADRO DE COMANDO EM PAINEL MODULAR 1900X800X600, INCLUSO BARRAMENTO DE COBRE 1.1/4 x 1/8 1000A</t>
  </si>
  <si>
    <t>ORSE 9727</t>
  </si>
  <si>
    <t>SES01474</t>
  </si>
  <si>
    <t>SINAPI 86901</t>
  </si>
  <si>
    <t>SES01475</t>
  </si>
  <si>
    <t>SINAPI 100854</t>
  </si>
  <si>
    <t>SES03486</t>
  </si>
  <si>
    <t>SES03487</t>
  </si>
  <si>
    <t>SUDECAP 11.11.20</t>
  </si>
  <si>
    <t>SES03488</t>
  </si>
  <si>
    <t>SBC 063745</t>
  </si>
  <si>
    <t>SES03489</t>
  </si>
  <si>
    <t>SAIDA LATERAL SIMPLES PARA ELETRODUTO 1"</t>
  </si>
  <si>
    <t>SBC 062575</t>
  </si>
  <si>
    <t>SES03490</t>
  </si>
  <si>
    <t>SINAPI 92019</t>
  </si>
  <si>
    <t>SES03491</t>
  </si>
  <si>
    <t>ORSE 12524</t>
  </si>
  <si>
    <t>SES01476</t>
  </si>
  <si>
    <t>SINAPI 95547</t>
  </si>
  <si>
    <t>SES01477</t>
  </si>
  <si>
    <t>SINAPI 95544</t>
  </si>
  <si>
    <t>SES01479</t>
  </si>
  <si>
    <t>SINAPI 104619</t>
  </si>
  <si>
    <t>SES01480</t>
  </si>
  <si>
    <t>FORNECIMENTO E INSTALAÇÃO DE DIVISÓRIA SANITÁRIA TS</t>
  </si>
  <si>
    <t>SEDOP 061356</t>
  </si>
  <si>
    <t>SES01481</t>
  </si>
  <si>
    <t>SES01482</t>
  </si>
  <si>
    <t>SES01483</t>
  </si>
  <si>
    <t>SES01484</t>
  </si>
  <si>
    <t>SES01485</t>
  </si>
  <si>
    <t>SES01486</t>
  </si>
  <si>
    <t>SES01487</t>
  </si>
  <si>
    <t>SINAPI 90793</t>
  </si>
  <si>
    <t>SES04073</t>
  </si>
  <si>
    <t>SES01488</t>
  </si>
  <si>
    <t>SES03493</t>
  </si>
  <si>
    <t>SBC 063223</t>
  </si>
  <si>
    <t>COMPOSIÇÃO DA PARCELA DE BDI DE EQUIPAMENTOS</t>
  </si>
  <si>
    <r>
      <t xml:space="preserve">Alíquota de </t>
    </r>
    <r>
      <rPr>
        <b/>
        <i/>
        <u/>
        <sz val="11"/>
        <color indexed="10"/>
        <rFont val="Calibri Light"/>
        <family val="2"/>
      </rPr>
      <t>Cuiabá</t>
    </r>
    <r>
      <rPr>
        <i/>
        <sz val="11"/>
        <color indexed="10"/>
        <rFont val="Calibri Light"/>
        <family val="2"/>
      </rPr>
      <t xml:space="preserve"> = 5,0%</t>
    </r>
  </si>
  <si>
    <t>SARRAFO NAO APARELHADO *2,5 X 7* CM, EM MACARANDUBA/MASSARANDUBA, ANGELIM, PEROBA-ROSA OU EQUIVALENTE DA REGIAO - BRUTA</t>
  </si>
  <si>
    <t xml:space="preserve"> 00000406 </t>
  </si>
  <si>
    <t>FITA ACO INOX PARA CINTAR POSTE, L = 19 MM, E = 0,5 MM (ROLO DE 30M)</t>
  </si>
  <si>
    <t xml:space="preserve"> 00000420 </t>
  </si>
  <si>
    <t>CINTA CIRCULAR EM ACO GALVANIZADO DE 150 MM DE DIAMETRO PARA FIXACAO DE CAIXA MEDICAO, INCLUI PARAFUSOS E PORCAS</t>
  </si>
  <si>
    <t xml:space="preserve"> 00000857 </t>
  </si>
  <si>
    <t>CABO DE COBRE NU 16 MM2 MEIO-DURO</t>
  </si>
  <si>
    <t xml:space="preserve"> 00000937 </t>
  </si>
  <si>
    <t>FIO DE COBRE, SOLIDO, CLASSE 1, ISOLACAO EM PVC/A, ANTICHAMA BWF-B, 450/750V, SECAO NOMINAL 10 MM2</t>
  </si>
  <si>
    <t xml:space="preserve"> 00001062 </t>
  </si>
  <si>
    <t>CAIXA INTERNA/EXTERNA DE MEDICAO PARA 1 MEDIDOR TRIFASICO, COM VISOR, EM CHAPA DE ACO 18 USG (PADRAO DA CONCESSIONARIA LOCAL)</t>
  </si>
  <si>
    <t xml:space="preserve"> 00001096 </t>
  </si>
  <si>
    <t>ARMACAO VERTICAL COM HASTE E CONTRA-PINO, EM CHAPA DE ACO GALVANIZADO 3/16", COM 4 ESTRIBOS E 4 ISOLADORES</t>
  </si>
  <si>
    <t xml:space="preserve"> 00001539 </t>
  </si>
  <si>
    <t>CONECTOR METALICO TIPO PARAFUSO FENDIDO (SPLIT BOLT), PARA CABOS ATE 16 MM2</t>
  </si>
  <si>
    <t xml:space="preserve"> 00001892 </t>
  </si>
  <si>
    <t>LUVA EM PVC RIGIDO ROSCAVEL, DE 1", PARA ELETRODUTO</t>
  </si>
  <si>
    <t xml:space="preserve"> 00002392 </t>
  </si>
  <si>
    <t>DISJUNTOR TIPO NEMA, TRIPOLAR 10  ATE  50A, TENSAO MAXIMA DE 415 V</t>
  </si>
  <si>
    <t xml:space="preserve"> 00002685 </t>
  </si>
  <si>
    <t>ELETRODUTO DE PVC RIGIDO ROSCAVEL DE 1 ", SEM LUVA</t>
  </si>
  <si>
    <t xml:space="preserve"> 00003379 </t>
  </si>
  <si>
    <t>HASTE DE ATERRAMENTO EM ACO COM 3,00 M DE COMPRIMENTO E DN = 5/8", REVESTIDA COM BAIXA CAMADA DE COBRE, SEM CONECTOR</t>
  </si>
  <si>
    <t xml:space="preserve"> 00004346 </t>
  </si>
  <si>
    <t>PARAFUSO DE FERRO POLIDO, SEXTAVADO, COM ROSCA PARCIAL, DIAMETRO 5/8", COMPRIMENTO 6", COM PORCA E ARRUELA DE PRESSAO MEDIA</t>
  </si>
  <si>
    <t xml:space="preserve"> 00011267 </t>
  </si>
  <si>
    <t>ARRUELA LISA, REDONDA, DE LATAO POLIDO, DIAMETRO NOMINAL 5/8", DIAMETRO EXTERNO = 34 MM, DIAMETRO DO FURO = 17 MM, ESPESSURA = *2,5* MM</t>
  </si>
  <si>
    <t xml:space="preserve"> 00012034 </t>
  </si>
  <si>
    <t>CURVA 180 GRAUS, DE PVC RIGIDO ROSCAVEL, DE 3/4", PARA ELETRODUTO</t>
  </si>
  <si>
    <t xml:space="preserve"> 00039176 </t>
  </si>
  <si>
    <t>BUCHA EM ALUMINIO, COM ROSCA, DE 1", PARA ELETRODUTO</t>
  </si>
  <si>
    <t xml:space="preserve"> 00039210 </t>
  </si>
  <si>
    <t>ARRUELA EM ALUMINIO, COM ROSCA, DE 1", PARA ELETRODUTO</t>
  </si>
  <si>
    <t xml:space="preserve"> 00012366 </t>
  </si>
  <si>
    <t>POSTE DE CONCRETO ARMADO DE SECAO CIRCULAR, EXTENSAO DE 10,00 M, RESISTENCIA DE 150 A 200 DAN, TIPO C-14</t>
  </si>
  <si>
    <t xml:space="preserve"> 00020247 </t>
  </si>
  <si>
    <t>PREGO DE ACO POLIDO COM CABECA 15 X 15 (1 1/4 X 13)</t>
  </si>
  <si>
    <t xml:space="preserve"> 00009836 </t>
  </si>
  <si>
    <t>TUBO PVC  SERIE NORMAL, DN 100 MM, PARA ESGOTO  PREDIAL (NBR 5688)</t>
  </si>
  <si>
    <t xml:space="preserve"> 00012774 </t>
  </si>
  <si>
    <t>HIDROMETRO UNIJATO / MEDIDOR DE AGUA, DN 3/4", VAZAO MAXIMA DE 5 M3/H, PARA AGUA POTAVEL FRIA, RELOJOARIA PLANA, CLASSE B, HORIZONTAL (SEM CONEXOES)0,</t>
  </si>
  <si>
    <t xml:space="preserve"> 00006189 </t>
  </si>
  <si>
    <t>TABUA NAO APARELHADA *2,5 X 30* CM, EM MACARANDUBA/MASSARANDUBA, ANGELIM OU EQUIVALENTE DA REGIAO - BRUTA</t>
  </si>
  <si>
    <t xml:space="preserve"> 00009868 </t>
  </si>
  <si>
    <t>TUBO PVC, SOLDAVEL, DE 25 MM, AGUA FRIA (NBR-5648)</t>
  </si>
  <si>
    <t xml:space="preserve"> 00004425 </t>
  </si>
  <si>
    <t>VIGA NAO APARELHADA *6 X 12* CM, EM MACARANDUBA/MASSARANDUBA, ANGELIM OU EQUIVALENTE DA REGIAO - BRUTA</t>
  </si>
  <si>
    <t xml:space="preserve"> 00007258 </t>
  </si>
  <si>
    <t>TIJOLO CERAMICO MACICO COMUM *5 X 10 X 20* CM (L X A X C)</t>
  </si>
  <si>
    <t xml:space="preserve"> 00034636 </t>
  </si>
  <si>
    <t>CAIXA D'AGUA / RESERVATORIO EM POLIETILENO, 1000 LITROS, COM TAMPA</t>
  </si>
  <si>
    <t xml:space="preserve"> 5795 </t>
  </si>
  <si>
    <t>MARTELETE OU ROMPEDOR PNEUMÁTICO MANUAL, 28 KG, COM SILENCIADOR - CHP DIURNO. AF_07/2016</t>
  </si>
  <si>
    <t xml:space="preserve"> 5952 </t>
  </si>
  <si>
    <t>MARTELETE OU ROMPEDOR PNEUMÁTICO MANUAL, 28 KG, COM SILENCIADOR - CHI DIURNO. AF_07/2016</t>
  </si>
  <si>
    <t>SERVICO DE BOMBEAMENTO DE CONCRETO COM CONSUMO MINIMO DE 40 M3, (DISPONIBILIZACAO DE BOMBA), SEM O LANCAMENTO</t>
  </si>
  <si>
    <t xml:space="preserve"> 1803 </t>
  </si>
  <si>
    <t xml:space="preserve"> 1804 </t>
  </si>
  <si>
    <t xml:space="preserve"> 1806 </t>
  </si>
  <si>
    <t xml:space="preserve"> 1807 </t>
  </si>
  <si>
    <t xml:space="preserve"> 1809 </t>
  </si>
  <si>
    <t xml:space="preserve"> 1810 </t>
  </si>
  <si>
    <t xml:space="preserve"> 00020193 </t>
  </si>
  <si>
    <t>LOCACAO DE ANDAIME METALICO TIPO FACHADEIRO, PECAS COM APROXIMADAMENTE 1,20 M DE LARGURA E 2,0 M DE ALTURA, INCLUINDO DIAGONAIS EM X, BARRAS DE LIGACAO, SAPATAS E DEMAIS ITENS NECESSARIOS A MONTAGEM (NAO INCLUI INSTALACAO)</t>
  </si>
  <si>
    <t xml:space="preserve"> 88273 </t>
  </si>
  <si>
    <t>MARCENEIRO COM ENCARGOS COMPLEMENTARES</t>
  </si>
  <si>
    <t xml:space="preserve"> 1842 </t>
  </si>
  <si>
    <t xml:space="preserve"> 88270 </t>
  </si>
  <si>
    <t>IMPERMEABILIZADOR COM ENCARGOS COMPLEMENTARES</t>
  </si>
  <si>
    <t xml:space="preserve"> 00000509 </t>
  </si>
  <si>
    <t>ASFALTO MODIFICADO TIPO III - NBR 9910 (ASFALTO OXIDADO PARA IMPERMEABILIZACAO, COEFICIENTE DE PENETRACAO 15-25)</t>
  </si>
  <si>
    <t xml:space="preserve"> 00003412 </t>
  </si>
  <si>
    <t>PAINEL DE LA DE VIDRO SEM REVESTIMENTO PSI 20, E = 25 MM, DE 1200 X 600 MM</t>
  </si>
  <si>
    <t xml:space="preserve"> 00001381 </t>
  </si>
  <si>
    <t>ARGAMASSA COLANTE AC I PARA CERAMICAS</t>
  </si>
  <si>
    <t xml:space="preserve"> 1798 </t>
  </si>
  <si>
    <t xml:space="preserve"> 1797 </t>
  </si>
  <si>
    <t xml:space="preserve"> 1799 </t>
  </si>
  <si>
    <t xml:space="preserve"> 1800 </t>
  </si>
  <si>
    <t xml:space="preserve"> 00044540 </t>
  </si>
  <si>
    <t>PISO EM GRANITO, POLIDO, TIPO MARFIM, DALLAS, CARAVELAS OU OUTROS EQUIVALENTES DA REGIAO, FORMATO MENOR OU IGUAL A 3025 CM2, E=  *2*CM</t>
  </si>
  <si>
    <t xml:space="preserve"> 00040552 </t>
  </si>
  <si>
    <t>PARAFUSO, AUTO ATARRACHANTE, CABECA CHATA, FENDA SIMPLES, 1/4" (6,35 MM) X 25 MM</t>
  </si>
  <si>
    <t xml:space="preserve"> 00039429 </t>
  </si>
  <si>
    <t>PERFIL TABICA ABERTA, PERFURADA, FORMATO Z, EM ACO GALVANIZADO NATURAL, LARGURA APROXIMADA 40 MM, PARA ESTRUTURA FORRO DRYWALL</t>
  </si>
  <si>
    <t xml:space="preserve"> 00000626 </t>
  </si>
  <si>
    <t>MANTA LIQUIDA DE BASE ASFALTICA MODIFICADA COM A ADICAO DE ELASTOMEROS DILUIDOS EM SOLVENTE ORGANICO, APLICACAO A FRIO (MEMBRANA IMPERMEABILIZANTE ASFASTICA)</t>
  </si>
  <si>
    <t xml:space="preserve"> 00004031 </t>
  </si>
  <si>
    <t>VEU DE VIDRO/VEU DE SUPERFICIE 30 A 35 G/M2</t>
  </si>
  <si>
    <t xml:space="preserve"> 1844 </t>
  </si>
  <si>
    <t xml:space="preserve"> 00011154 </t>
  </si>
  <si>
    <t>PORTA CORTA-FOGO PARA SAIDA DE EMERGENCIA, COM FECHADURA, VAO LUZ DE 90 X 210 CM, CLASSE P-90 (NBR 11742)</t>
  </si>
  <si>
    <t xml:space="preserve"> 88274 </t>
  </si>
  <si>
    <t>MARMORISTA/GRANITEIRO COM ENCARGOS COMPLEMENTARES</t>
  </si>
  <si>
    <t xml:space="preserve"> 00004823 </t>
  </si>
  <si>
    <t>MASSA PLASTICA PARA MARMORE/GRANITO</t>
  </si>
  <si>
    <t xml:space="preserve"> 00007568 </t>
  </si>
  <si>
    <t>BUCHA DE NYLON SEM ABA S10, COM PARAFUSO DE 6,10 X 65 MM EM ACO ZINCADO COM ROSCA SOBERBA, CABECA CHATA E FENDA PHILLIPS</t>
  </si>
  <si>
    <t xml:space="preserve"> 00037329 </t>
  </si>
  <si>
    <t>REJUNTE EPOXI, QUALQUER COR</t>
  </si>
  <si>
    <t xml:space="preserve"> 00037591 </t>
  </si>
  <si>
    <t>SUPORTE MAO-FRANCESA EM ACO, ABAS IGUAIS 40 CM, CAPACIDADE MINIMA 70 KG, BRANCO</t>
  </si>
  <si>
    <t xml:space="preserve"> 1845 </t>
  </si>
  <si>
    <t xml:space="preserve"> 86878 </t>
  </si>
  <si>
    <t>VÁLVULA EM METAL CROMADO TIPO AMERICANA 3.1/2 X 1.1/2 PARA PIA - FORNECIMENTO E INSTALAÇÃO. AF_01/2020</t>
  </si>
  <si>
    <t xml:space="preserve"> SES01030 </t>
  </si>
  <si>
    <t xml:space="preserve"> 1834 </t>
  </si>
  <si>
    <t xml:space="preserve"> 1833 </t>
  </si>
  <si>
    <t xml:space="preserve"> 00038605 </t>
  </si>
  <si>
    <t>ABERTURA PARA ENCAIXE DE CUBA OU LAVATORIO EM BANCADA DE MARMORE/ GRANITO OU OUTRO TIPO DE PEDRA NATURAL</t>
  </si>
  <si>
    <t xml:space="preserve"> 1848 </t>
  </si>
  <si>
    <t xml:space="preserve"> 1796 </t>
  </si>
  <si>
    <t>DIVISÓRIAS EM VIDRO LAMINADO(6+6) INCOLOR PISO TETO(2,80M) EM MÓDULOS DE 90CM, ESTRUTURA INTERNA DE ALUMÍNIO EXTRUDADO PRETO, COMPOSTO POR 373M²  DE DIVISÓRIA E 13 PORTAS(90CM) SEM PERSIANA E 72M² DE DIVISÓRIA E 4 PORTAS(90CM) COM PERSIANA. PERSIANA TIPO HORIZONTAL 16MM COM ALETAS EM ALUMÍNIO E PINTURA ESPECIAL DE ALTA DURABILIDADE, ACIONADOS ATRAVÉS DE BOTÃO DE GIRO MANUAL. ACESSÓRIOS DAS PORTAS CONTENDO 4 VEDA PORTA PARA AS PORTAS COM PERSIANAS, 17 PUXADORES TIPO BARRA CHATA 600MM E 17 FECHADURAS TIPO ROLETE SEM MAÇANETA PARA AS PORTAS. INCLUSO SERVIÇO DE TRANSPORTE, DESCARGA E MONTAGEM PARA AS DIVISÓRIAS E PORTAS. CONFORME PROJETO ARQUITETONICO AMPLIAÇÃO DA SES</t>
  </si>
  <si>
    <t xml:space="preserve"> 1695 </t>
  </si>
  <si>
    <t xml:space="preserve"> 88251 </t>
  </si>
  <si>
    <t>AUXILIAR DE SERRALHEIRO COM ENCARGOS COMPLEMENTARES</t>
  </si>
  <si>
    <t xml:space="preserve"> 00011002 </t>
  </si>
  <si>
    <t>ELETRODO REVESTIDO AWS - E6013, DIAMETRO IGUAL A 2,50 MM</t>
  </si>
  <si>
    <t xml:space="preserve"> 00011033 </t>
  </si>
  <si>
    <t>SUPORTE PARA CALHA DE 150 MM EM FERRO GALVANIZADO</t>
  </si>
  <si>
    <t xml:space="preserve"> 00021012 </t>
  </si>
  <si>
    <t>TUBO ACO GALVANIZADO COM COSTURA, CLASSE LEVE, DN 40 MM ( 1 1/2"),  E = 3,00 MM,  *3,48* KG/M (NBR 5580)</t>
  </si>
  <si>
    <t xml:space="preserve"> 1802 </t>
  </si>
  <si>
    <t>DISPENSER DE PAPEL AUTOMÁTICO</t>
  </si>
  <si>
    <t xml:space="preserve"> 1801 </t>
  </si>
  <si>
    <t>SABONETEIRA AUTOMATICA COM SENSOR PARA SABONETE EM ESPUMA 900ML EM INOX</t>
  </si>
  <si>
    <t xml:space="preserve"> 00037400 </t>
  </si>
  <si>
    <t xml:space="preserve"> 00004358 </t>
  </si>
  <si>
    <t>PARAFUSO DE LATAO COM ROSCA SOBERBA, CABECA CHATA E FENDA SIMPLES, DIAMETRO 4,8 MM, COMPRIMENTO 65 MM</t>
  </si>
  <si>
    <t xml:space="preserve"> 00010851 </t>
  </si>
  <si>
    <t>PLACA DE ACRILICO TRANSPARENTE ADESIVADA PARA SINALIZACAO DE PORTAS, BORDA POLIDA, DE *25 X 8*, E = 6 MM (NAO INCLUI ACESSORIOS PARA FIXACAO)</t>
  </si>
  <si>
    <t xml:space="preserve"> 00000584 </t>
  </si>
  <si>
    <t>CANTONEIRA EM ALUMINIO, ABAS IGUAIS, LARGURA DE 50,80 MM (2") , ESPESSURA DE 3,17 MM (1/8") E PESO LINEAR DE APROXIMADAMENTE 0,842 KG/M</t>
  </si>
  <si>
    <t xml:space="preserve"> 88323 </t>
  </si>
  <si>
    <t>TELHADISTA COM ENCARGOS COMPLEMENTARES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</si>
  <si>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</si>
  <si>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</si>
  <si>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</si>
  <si>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</si>
  <si>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00011029 </t>
  </si>
  <si>
    <t>HASTE RETA PARA GANCHO DE FERRO GALVANIZADO, COM ROSCA 1/4 " X 30 CM PARA FIXACAO DE TELHA METALICA, INCLUI PORCA E ARRUELAS DE VEDACAO</t>
  </si>
  <si>
    <t>CJ</t>
  </si>
  <si>
    <t xml:space="preserve"> 00039520 </t>
  </si>
  <si>
    <t>TELHA TERMOISOLANTE REVESTIDA EM ACO GALVANIZADO, FACE SUPERIOR EM TELHA TRAPEZOIDAL E FACE INFERIOR EM CHAPA PLANA (SEM ACESSORIOS DE FIXACAO), REVESTIMENTO COM ESPESSURA DE 0,50 MM COM PRE-PINTURA NAS DUAS FACES, NUCLEO EM POLIESTIRENO (EPS) DE 30 MM</t>
  </si>
  <si>
    <t xml:space="preserve"> 1307 </t>
  </si>
  <si>
    <t>CUMEEIRA TRAPEOZOIDAL METALICA, C=100CM E L=60CM</t>
  </si>
  <si>
    <t xml:space="preserve"> 1846 </t>
  </si>
  <si>
    <t xml:space="preserve"> 00038128 </t>
  </si>
  <si>
    <t>TERRA VEGETAL (ENSACADA)</t>
  </si>
  <si>
    <t xml:space="preserve"> 1204 </t>
  </si>
  <si>
    <t xml:space="preserve"> 93358 </t>
  </si>
  <si>
    <t>ESCAVAÇÃO MANUAL DE VALA COM PROFUNDIDADE MENOR OU IGUAL A 1,30 M. AF_02/2021</t>
  </si>
  <si>
    <t xml:space="preserve"> 94963 </t>
  </si>
  <si>
    <t>CONCRETO FCK = 15MPA, TRAÇO 1:3,4:3,5 (EM MASSA SECA DE CIMENTO/ AREIA MÉDIA/ BRITA 1) - PREPARO MECÂNICO COM BETONEIRA 400 L. AF_05/2021</t>
  </si>
  <si>
    <t xml:space="preserve"> 1228 </t>
  </si>
  <si>
    <t xml:space="preserve"> 1306 </t>
  </si>
  <si>
    <t>FORNECIMENTO E INSTALAÇÃO BRISE B 57</t>
  </si>
  <si>
    <t xml:space="preserve"> 00000013 </t>
  </si>
  <si>
    <t>ESTOPA</t>
  </si>
  <si>
    <t xml:space="preserve"> 00005318 </t>
  </si>
  <si>
    <t>DILUENTE AGUARRAS</t>
  </si>
  <si>
    <t xml:space="preserve"> 00039702 </t>
  </si>
  <si>
    <t>TORNEIRA DE MESA PARA LAVATORIO, METALICA CROMADA, COM SENSOR DE APROXIMACAO ELETRICO, BIVOLT</t>
  </si>
  <si>
    <t xml:space="preserve"> 00012613 </t>
  </si>
  <si>
    <t>TUBO DE DESCARGA, TIPO BENGALA, PARA LIGACAO CAIXA DE DESCARGA - EMBUTIR, PVC, 40 MM X 150 CM</t>
  </si>
  <si>
    <t>JUNCAO SIMPLES DE REDUCAO, PVC, DN 100 X 50 MM, SERIE NORMAL PARA ESGOTO PREDIAL</t>
  </si>
  <si>
    <t xml:space="preserve"> 00009838 </t>
  </si>
  <si>
    <t>TUBO PVC SERIE NORMAL, DN 50 MM, PARA ESGOTO PREDIAL (NBR 5688)</t>
  </si>
  <si>
    <t xml:space="preserve"> 00000299 </t>
  </si>
  <si>
    <t>ANEL BORRACHA, DN 100 MM, PARA TUBO SERIE REFORCADA ESGOTO PREDIAL</t>
  </si>
  <si>
    <t xml:space="preserve"> 00020151 </t>
  </si>
  <si>
    <t>JOELHO, PVC SERIE R, 45 GRAUS, DN 100 MM, PARA ESGOTO PREDIAL</t>
  </si>
  <si>
    <t xml:space="preserve"> 00020148 </t>
  </si>
  <si>
    <t>JOELHO, PVC SERIE R, 45 GRAUS, DN 40 MM, PARA ESGOTO PREDIAL</t>
  </si>
  <si>
    <t xml:space="preserve"> 00020085 </t>
  </si>
  <si>
    <t>ANEL BORRACHA, DN 50 MM, PARA TUBO SERIE REFORCADA ESGOTO PREDIAL</t>
  </si>
  <si>
    <t xml:space="preserve"> 00020149 </t>
  </si>
  <si>
    <t>JOELHO, PVC SERIE R, 45 GRAUS, DN 50 MM, PARA ESGOTO PREDIAL</t>
  </si>
  <si>
    <t xml:space="preserve"> 00020155 </t>
  </si>
  <si>
    <t>JOELHO, PVC SERIE R, 90 GRAUS, DN 50 MM, PARA ESGOTO PREDIAL</t>
  </si>
  <si>
    <t xml:space="preserve"> 00020144 </t>
  </si>
  <si>
    <t>JUNCAO SIMPLES, PVC SERIE R, DN 100 X 100 MM, PARA ESGOTO PREDIAL</t>
  </si>
  <si>
    <t xml:space="preserve"> 00000298 </t>
  </si>
  <si>
    <t>ANEL BORRACHA, DN 75 MM, PARA TUBO SERIE REFORCADA ESGOTO PREDIAL</t>
  </si>
  <si>
    <t xml:space="preserve"> 00020143 </t>
  </si>
  <si>
    <t>JUNCAO SIMPLES, PVC SERIE R, DN 100 X 75 MM, PARA ESGOTO PREDIAL</t>
  </si>
  <si>
    <t xml:space="preserve"> 00020140 </t>
  </si>
  <si>
    <t>JUNCAO SIMPLES, PVC SERIE R, DN 40 X 40 MM, PARA ESGOTO PREDIAL</t>
  </si>
  <si>
    <t xml:space="preserve"> 00020141 </t>
  </si>
  <si>
    <t>JUNCAO SIMPLES, PVC SERIE R, DN 50 X 50 MM, PARA ESGOTO PREDIAL</t>
  </si>
  <si>
    <t xml:space="preserve"> 00009841 </t>
  </si>
  <si>
    <t>TUBO PVC, SERIE R, DN 100 MM, PARA ESGOTO OU AGUAS PLUVIAIS PREDIAL (NBR 5688)</t>
  </si>
  <si>
    <t xml:space="preserve"> 00020067 </t>
  </si>
  <si>
    <t>TUBO PVC, SERIE R, DN 40 MM, PARA ESGOTO OU AGUAS PLUVIAIS PREDIAL (NBR 5688)</t>
  </si>
  <si>
    <t xml:space="preserve"> 00020068 </t>
  </si>
  <si>
    <t>TUBO PVC, SERIE R, DN 50 MM, PARA ESGOTO OU AGUAS PLUVIAIS PREDIAL (NBR 5688)</t>
  </si>
  <si>
    <t>CONCRETO USINADO BOMBEAVEL, CLASSE DE RESISTENCIA C30, BRITA 0 E 1, SLUMP = 100 +/- 20 MM, COM BOMBEAMENTO (DISPONIBILIZACAO DE BOMBA), SEM O LANCAMENTO (NBR 8953)</t>
  </si>
  <si>
    <t xml:space="preserve"> 1770 </t>
  </si>
  <si>
    <t xml:space="preserve"> 1771 </t>
  </si>
  <si>
    <t>ARGAMASSA CRISTALIZANTE CONCENTRADA PARA IMPERMEABILIZAÇÃO DE CONCRETO, REF XYPEX CONCENTRADO</t>
  </si>
  <si>
    <t xml:space="preserve"> 1772 </t>
  </si>
  <si>
    <t>ARGAMASSA CRISTALIZANTE MODIFICADA PARA IMPERMEABILIZAÇÃO DE CONCRETO, REF: XYPEX MODIFICADO</t>
  </si>
  <si>
    <t xml:space="preserve"> 00020254 </t>
  </si>
  <si>
    <t>CAIXA DE PASSAGEM METALICA, DE SOBREPOR, COM TAMPA APARAFUSADA, DIMENSOES 15 X 15 X *10* CM</t>
  </si>
  <si>
    <t xml:space="preserve"> 00002556 </t>
  </si>
  <si>
    <t>CAIXA DE LUZ "4 X 2" EM ACO ESMALTADA</t>
  </si>
  <si>
    <t xml:space="preserve"> 91947 </t>
  </si>
  <si>
    <t>SUPORTE PARAFUSADO COM PLACA DE ENCAIXE 4" X 2" BAIXO (0,30 M DO PISO) PARA PONTO ELÉTRICO - FORNECIMENTO E INSTALAÇÃO. AF_03/2023</t>
  </si>
  <si>
    <t xml:space="preserve"> 00038101 </t>
  </si>
  <si>
    <t>TOMADA 2P+T 10A, 250V  (APENAS MODULO)</t>
  </si>
  <si>
    <t xml:space="preserve"> 00002377 </t>
  </si>
  <si>
    <t>DISJUNTOR TERMOMAGNETICO TRIPOLAR 200 A / 600 V, TIPO FXD / ICC - 35 KA</t>
  </si>
  <si>
    <t xml:space="preserve"> 00039449 </t>
  </si>
  <si>
    <t>DISPOSITIVO DR, 4 POLOS, SENSIBILIDADE DE 30 MA, CORRENTE DE 100 A, TIPO AC</t>
  </si>
  <si>
    <t xml:space="preserve"> 00039471 </t>
  </si>
  <si>
    <t>DISPOSITIVO DPS CLASSE II, 1 POLO, TENSAO MAXIMA DE 275 V, CORRENTE MAXIMA DE *45* KA (TIPO AC)</t>
  </si>
  <si>
    <t xml:space="preserve"> 00021127 </t>
  </si>
  <si>
    <t>FITA ISOLANTE ADESIVA ANTICHAMA, USO ATE 750 V, EM ROLO DE 19 MM X 5 M</t>
  </si>
  <si>
    <t xml:space="preserve"> 1782 </t>
  </si>
  <si>
    <t xml:space="preserve"> 1783 </t>
  </si>
  <si>
    <t xml:space="preserve"> 1784 </t>
  </si>
  <si>
    <t>CABO FLEXIVEL 6MM² 750V ATOX</t>
  </si>
  <si>
    <t xml:space="preserve"> 1785 </t>
  </si>
  <si>
    <t xml:space="preserve"> 1786 </t>
  </si>
  <si>
    <t>CABO FLEXIVEL 16MM² 750V ATOX</t>
  </si>
  <si>
    <t xml:space="preserve"> 1794 </t>
  </si>
  <si>
    <t xml:space="preserve"> 1795 </t>
  </si>
  <si>
    <t xml:space="preserve"> 87367 </t>
  </si>
  <si>
    <t>ARGAMASSA TRAÇO 1:1:6 (EM VOLUME DE CIMENTO, CAL E AREIA MÉDIA ÚMIDA) PARA EMBOÇO/MASSA ÚNICA/ASSENTAMENTO DE ALVENARIA DE VEDAÇÃO, PREPARO MANUAL. AF_08/2019</t>
  </si>
  <si>
    <t xml:space="preserve"> 1773 </t>
  </si>
  <si>
    <t xml:space="preserve"> 100308 </t>
  </si>
  <si>
    <t>MECÂNICO DE REFRIGERAÇÃO COM ENCARGOS COMPLEMENTARES</t>
  </si>
  <si>
    <t xml:space="preserve"> 00001570 </t>
  </si>
  <si>
    <t>TERMINAL A COMPRESSAO EM COBRE ESTANHADO PARA CABO 2,5 MM2, 1 FURO E 1 COMPRESSAO, PARA PARAFUSO DE FIXACAO M5</t>
  </si>
  <si>
    <t xml:space="preserve"> 00011976 </t>
  </si>
  <si>
    <t>CHUMBADOR, DIAMETRO 1/4" COM PARAFUSO 1/4" X 40 MM</t>
  </si>
  <si>
    <t xml:space="preserve"> 00013348 </t>
  </si>
  <si>
    <t>ARRUELA  EM ACO GALVANIZADO, DIAMETRO EXTERNO = 35MM, ESPESSURA = 3MM, DIAMETRO DO FURO= 18MM</t>
  </si>
  <si>
    <t xml:space="preserve"> 1768 </t>
  </si>
  <si>
    <t xml:space="preserve"> 91950 </t>
  </si>
  <si>
    <t>SUPORTE PARAFUSADO COM PLACA DE ENCAIXE 4" X 4" MÉDIO (1,30 M DO PISO) PARA PONTO ELÉTRICO - FORNECIMENTO E INSTALAÇÃO. AF_03/2023</t>
  </si>
  <si>
    <t xml:space="preserve"> 92018 </t>
  </si>
  <si>
    <t>TOMADA BAIXA DE EMBUTIR (4 MÓDULOS), 2P+T 10 A, SEM SUPORTE E SEM PLACA - FORNECIMENTO E INSTALAÇÃO. AF_03/2023</t>
  </si>
  <si>
    <t xml:space="preserve"> 1546 </t>
  </si>
  <si>
    <t xml:space="preserve"> 1831 </t>
  </si>
  <si>
    <t xml:space="preserve"> 1832 </t>
  </si>
  <si>
    <t xml:space="preserve"> 1830 </t>
  </si>
  <si>
    <t xml:space="preserve"> 1829 </t>
  </si>
  <si>
    <t xml:space="preserve"> 1828 </t>
  </si>
  <si>
    <t xml:space="preserve"> 00039028 </t>
  </si>
  <si>
    <t>PERFILADO PERFURADO SIMPLES 38 X 38 MM, CHAPA 22</t>
  </si>
  <si>
    <t xml:space="preserve"> 1839 </t>
  </si>
  <si>
    <t xml:space="preserve"> 1790 </t>
  </si>
  <si>
    <t xml:space="preserve"> 1789 </t>
  </si>
  <si>
    <t xml:space="preserve"> 1788 </t>
  </si>
  <si>
    <t xml:space="preserve"> 1787 </t>
  </si>
  <si>
    <t xml:space="preserve"> 00002374 </t>
  </si>
  <si>
    <t>DISJUNTOR TERMOMAGNETICO TRIPOLAR 150 A / 600 V, TIPO FXD / ICC - 35 KA</t>
  </si>
  <si>
    <t xml:space="preserve"> 00002376 </t>
  </si>
  <si>
    <t>DISJUNTOR TERMOMAGNETICO TRIPOLAR 600 A / 600 V, TIPO LXD / ICC - 40 KA</t>
  </si>
  <si>
    <t xml:space="preserve"> 1792 </t>
  </si>
  <si>
    <t xml:space="preserve"> 1793 </t>
  </si>
  <si>
    <t xml:space="preserve"> 1774 </t>
  </si>
  <si>
    <t xml:space="preserve"> 00012329 </t>
  </si>
  <si>
    <t>COBRE ELETROLITICO EM BARRA OU CHAPA</t>
  </si>
  <si>
    <t xml:space="preserve"> 1298 </t>
  </si>
  <si>
    <t xml:space="preserve"> 1299 </t>
  </si>
  <si>
    <t xml:space="preserve"> 00000863 </t>
  </si>
  <si>
    <t>CABO DE COBRE NU 35 MM2 MEIO-DURO</t>
  </si>
  <si>
    <t xml:space="preserve"> 1847 </t>
  </si>
  <si>
    <t xml:space="preserve"> 1766 </t>
  </si>
  <si>
    <t xml:space="preserve"> 00039812 </t>
  </si>
  <si>
    <t>CAIXA DE PASSAGEM ELETRICA DE PAREDE, DE EMBUTIR, EM PVC, COM TAMPA APARAFUSADA, DIMENSOES 200 X 200 X *90* MM</t>
  </si>
  <si>
    <t xml:space="preserve"> 00039811 </t>
  </si>
  <si>
    <t>CAIXA DE PASSAGEM ELETRICA DE PAREDE, DE EMBUTIR, EM PVC, COM TAMPA APARAFUSADA, DIMENSOES 150 X 150 X *75* MM</t>
  </si>
  <si>
    <t xml:space="preserve"> 1767 </t>
  </si>
  <si>
    <t xml:space="preserve"> 00039601 </t>
  </si>
  <si>
    <t>CONECTOR / TOMADA FEMEA RJ 45, CATEGORIA 6 (CAT 6) PARA CABOS</t>
  </si>
  <si>
    <t xml:space="preserve"> 00038099 </t>
  </si>
  <si>
    <t>SUPORTE DE FIXACAO PARA ESPELHO / PLACA 4" X 2", PARA 3 MODULOS, PARA INSTALACAO DE TOMADAS E INTERRUPTORES (SOMENTE SUPORTE)</t>
  </si>
  <si>
    <t xml:space="preserve"> 00038092 </t>
  </si>
  <si>
    <t>ESPELHO / PLACA DE 1 POSTO 4" X 2", PARA INSTALACAO DE TOMADAS E INTERRUPTORES</t>
  </si>
  <si>
    <t xml:space="preserve"> 00038093 </t>
  </si>
  <si>
    <t>ESPELHO / PLACA DE 2 POSTOS 4" X 2", PARA INSTALACAO DE TOMADAS E INTERRUPTORES</t>
  </si>
  <si>
    <t xml:space="preserve"> 00002446 </t>
  </si>
  <si>
    <t>ELETRODUTO/DUTO PEAD FLEXIVEL PAREDE SIMPLES, CORRUGACAO HELICOIDAL, COR PRETA, SEM ROSCA, DE 2",  PARA CABEAMENTO SUBTERRANEO (NBR 15715)</t>
  </si>
  <si>
    <t xml:space="preserve"> 00043132 </t>
  </si>
  <si>
    <t>ARAME RECOZIDO 16 BWG, D = 1,65 MM (0,016 KG/M) OU 18 BWG, D = 1,25 MM (0,01 KG/M)</t>
  </si>
  <si>
    <t xml:space="preserve"> 91171 </t>
  </si>
  <si>
    <t>FIXAÇÃO DE TUBOS HORIZONTAIS DE PVC ÁGUA, PVC ESGOTO, PVC ÁGUA PLUVIAL, CPVC, PPR, COBRE OU AÇO, DIÂMETROS MAIORES QUE 40 MM E MENORES OU IGUAIS A 75 MM, COM ABRAÇADEIRA METÁLICA RÍGIDA TIPO U PERFIL 2 1/2, FIXADA EM PERFILADO EM LAJE. AF_09/2023_PS</t>
  </si>
  <si>
    <t xml:space="preserve"> 1552 </t>
  </si>
  <si>
    <t xml:space="preserve"> 00039606 </t>
  </si>
  <si>
    <t>PATCH CORD (CABO DE REDE), CATEGORIA 6 (CAT 6) UTP, 23 AWG, 4 PARES, EXTENSAO DE 1,50 M</t>
  </si>
  <si>
    <t xml:space="preserve"> 1297 </t>
  </si>
  <si>
    <t xml:space="preserve"> 1769 </t>
  </si>
  <si>
    <t xml:space="preserve"> 1626 </t>
  </si>
  <si>
    <t>CAIXA PASSAGEM, MATERIAL PVC RÍGIDO ANTI-CHAMA, APLICAÇÃO PAREDE DRYWALL, POSIÇÃO RELATIVA EMBUTIR, DIMENSÕES 4 X 2 POL</t>
  </si>
  <si>
    <t xml:space="preserve"> 1402 </t>
  </si>
  <si>
    <t xml:space="preserve"> 1827 </t>
  </si>
  <si>
    <t xml:space="preserve"> 1554 </t>
  </si>
  <si>
    <t xml:space="preserve"> 1373 </t>
  </si>
  <si>
    <t xml:space="preserve"> 1822 </t>
  </si>
  <si>
    <t xml:space="preserve"> 1823 </t>
  </si>
  <si>
    <t xml:space="preserve"> 1824 </t>
  </si>
  <si>
    <t xml:space="preserve"> 1825 </t>
  </si>
  <si>
    <t xml:space="preserve"> 1826 </t>
  </si>
  <si>
    <t xml:space="preserve"> 00004379 </t>
  </si>
  <si>
    <t>PARAFUSO DE ACO ZINCADO COM ROSCA SOBERBA, CABECA CHATA E FENDA SIMPLES, DIAMETRO 2,5 MM, COMPRIMENTO * 9,5 * MM</t>
  </si>
  <si>
    <t xml:space="preserve"> 00037558 </t>
  </si>
  <si>
    <t>PLACA DE SINALIZACAO DE SEGURANCA CONTRA INCENDIO, FOTOLUMINESCENTE, RETANGULAR, *20 X 40* CM, EM PVC *2* MM ANTI-CHAMAS (SIMBOLOS, CORES E PICTOGRAMAS CONFORME NBR 16820)</t>
  </si>
  <si>
    <t xml:space="preserve"> 1841 </t>
  </si>
  <si>
    <t>PLACA SAÍDA FOTOLUMINESCENTE SAÍDA S12 60X30cm</t>
  </si>
  <si>
    <t xml:space="preserve"> 1843 </t>
  </si>
  <si>
    <t xml:space="preserve"> 92377 </t>
  </si>
  <si>
    <t>NIPLE, EM FERRO GALVANIZADO, DN 65 (2 1/2"), CONEXÃO ROSQUEADA, INSTALADO EM REDE DE ALIMENTAÇÃO PARA HIDRANTE - FORNECIMENTO E INSTALAÇÃO. AF_10/2020</t>
  </si>
  <si>
    <t>ADAPTADOR EM LATAO, ENGATE RAPIDO 2 1/2" X ROSCA INTERNA 5 FIOS 2 1/2", PARA INSTALACAO PREDIAL DE COMBATE A INCENDIO</t>
  </si>
  <si>
    <t xml:space="preserve"> 00010905 </t>
  </si>
  <si>
    <t>TAMPAO COM CORRENTE, EM LATAO, ENGATE RAPIDO 2 1/2", PARA INSTALACAO PREDIAL DE COMBATE A INCENDIO</t>
  </si>
  <si>
    <t xml:space="preserve"> 00001744 </t>
  </si>
  <si>
    <t>CUBA ACO INOX (AISI 304) DE EMBUTIR COM VALVULA 3 1/2 ", DE *40 X 34 X 12* CM</t>
  </si>
  <si>
    <t>MÊS 11</t>
  </si>
  <si>
    <t>MÊS 12</t>
  </si>
  <si>
    <t>ESQUADRIAS</t>
  </si>
  <si>
    <t>EXECUÇÃO DE PASSEIO (CALÇADA) OU PISO DE CONCRETO COM CONCRETO MOLDADO IN LOCO, USINADO, ACABAMENTO CONVENCIONAL, ESPESSURA 6 CM, ARMADO. AF_08/2022</t>
  </si>
  <si>
    <t>OBRA DE AMPLIAÇÃO DA SEDE DA SECRETÁRIA DE ESTADO DE MATO GROSSO</t>
  </si>
  <si>
    <t>CUIABÁ-MT</t>
  </si>
  <si>
    <t>Palácio Paiaguás Rua D, S/N, Bloco 5 - Centro Político Administrativo, MT, 78049-902</t>
  </si>
  <si>
    <t>COM DESONERAÇÃO</t>
  </si>
  <si>
    <t>6.4</t>
  </si>
  <si>
    <t>6.4.1</t>
  </si>
  <si>
    <t>6.4.1.1</t>
  </si>
  <si>
    <t>6.4.1.2</t>
  </si>
  <si>
    <t>6.4.1.3</t>
  </si>
  <si>
    <t>6.4.2</t>
  </si>
  <si>
    <t>6.4.2.1</t>
  </si>
  <si>
    <t>6.4.2.2</t>
  </si>
  <si>
    <t>6.4.2.3</t>
  </si>
  <si>
    <t>6.4.2.4</t>
  </si>
  <si>
    <t>TOTAL DRENAGEM</t>
  </si>
  <si>
    <t>6.4.1.4</t>
  </si>
  <si>
    <t>6.4.1.5</t>
  </si>
  <si>
    <t>6.4.1.6</t>
  </si>
  <si>
    <t>6.4.1.7</t>
  </si>
  <si>
    <t>DRENAGEM</t>
  </si>
  <si>
    <t>DRENAGEM AGUAS PLUVIAIS</t>
  </si>
  <si>
    <t>DRENAGEM AR CONDICIONADO</t>
  </si>
  <si>
    <t>6.4.2.5</t>
  </si>
  <si>
    <t xml:space="preserve"> SES02114 </t>
  </si>
  <si>
    <t>RALO SEMIESFERICO TIPO ABACAXI D= 150MM</t>
  </si>
  <si>
    <t xml:space="preserve"> SES02221 </t>
  </si>
  <si>
    <t>RALO SEMIESFERICO TIPO ABACAXI D= 200MM</t>
  </si>
  <si>
    <t xml:space="preserve"> 89580 </t>
  </si>
  <si>
    <t>TUBO PVC, SÉRIE R, ÁGUA PLUVIAL, DN 150 MM, FORNECIDO E INSTALADO EM CONDUTORES VERTICAIS DE ÁGUAS PLUVIAIS. AF_06/2022</t>
  </si>
  <si>
    <t xml:space="preserve"> SES02220 </t>
  </si>
  <si>
    <t>TUBO PVC, ÁGUA PLUVIAL, DN 200 MM, FORNECIDO E INSTALADO EM CONDUTORES VERTICAIS DE ÁGUAS PLUVIAIS</t>
  </si>
  <si>
    <t xml:space="preserve"> SES02222 </t>
  </si>
  <si>
    <t>JOELHO 90 GRAUS, ÁGUA PLUVIAL, DN 200 MM, JUNTA ELÁSTICA, FORNECIDO E INSTALADO EM CONDUTORES VERTICAIS DE ÁGUAS PLUVIAIS</t>
  </si>
  <si>
    <t xml:space="preserve"> 89590 </t>
  </si>
  <si>
    <t>JOELHO 90 GRAUS, PVC, SERIE R, ÁGUA PLUVIAL, DN 150 MM, JUNTA ELÁSTICA, FORNECIDO E INSTALADO EM CONDUTORES VERTICAIS DE ÁGUAS PLUVIAIS. AF_06/2022</t>
  </si>
  <si>
    <t xml:space="preserve"> 99253 </t>
  </si>
  <si>
    <t>CAIXA ENTERRADA HIDRÁULICA RETANGULAR EM ALVENARIA COM TIJOLOS CERÂMICOS MACIÇOS, DIMENSÕES INTERNAS: 0,6X0,6X0,6 M PARA REDE DE DRENAGEM. AF_12/2020</t>
  </si>
  <si>
    <t xml:space="preserve"> 104316 </t>
  </si>
  <si>
    <t>TUBO, PVC, SOLDÁVEL, DN 32 MM, INSTALADO EM DRENO DE AR CONDICIONADO - FORNECIMENTO E INSTALAÇÃO. AF_08/2022</t>
  </si>
  <si>
    <t xml:space="preserve"> 89865 </t>
  </si>
  <si>
    <t>TUBO, PVC, SOLDÁVEL, DN 25MM, INSTALADO EM DRENO DE AR-CONDICIONADO - FORNECIMENTO E INSTALAÇÃO. AF_08/2022</t>
  </si>
  <si>
    <t xml:space="preserve"> 104319 </t>
  </si>
  <si>
    <t>JOELHO 90 GRAUS, PVC, SOLDÁVEL, DN 32 MM, INSTALADO EM DRENO DE AR CONDICIONADO - FORNECIMENTO E INSTALAÇÃO. AF_08/2022</t>
  </si>
  <si>
    <t xml:space="preserve"> 89867 </t>
  </si>
  <si>
    <t>JOELHO 45 GRAUS, PVC, SOLDÁVEL, DN 25MM, INSTALADO EM DRENO DE AR-CONDICIONADO - FORNECIMENTO E INSTALAÇÃO. AF_08/2022</t>
  </si>
  <si>
    <t xml:space="preserve"> 89866 </t>
  </si>
  <si>
    <t>JOELHO 90 GRAUS, PVC, SOLDÁVEL, DN 25MM, INSTALADO EM DRENO DE AR-CONDICIONADO - FORNECIMENTO E INSTALAÇÃO. AF_08/2022</t>
  </si>
  <si>
    <t xml:space="preserve"> 9.27</t>
  </si>
  <si>
    <t xml:space="preserve"> 9.28</t>
  </si>
  <si>
    <t xml:space="preserve"> 9.29</t>
  </si>
  <si>
    <t xml:space="preserve"> 9.30</t>
  </si>
  <si>
    <t xml:space="preserve"> 9.31</t>
  </si>
  <si>
    <t xml:space="preserve"> 9.32</t>
  </si>
  <si>
    <t xml:space="preserve"> 9.33</t>
  </si>
  <si>
    <t xml:space="preserve"> 9.34</t>
  </si>
  <si>
    <t xml:space="preserve"> 9.35</t>
  </si>
  <si>
    <t xml:space="preserve"> 9.36</t>
  </si>
  <si>
    <t xml:space="preserve"> 9.37</t>
  </si>
  <si>
    <t xml:space="preserve"> 9.38</t>
  </si>
  <si>
    <t xml:space="preserve"> 9.39</t>
  </si>
  <si>
    <t>SES02220</t>
  </si>
  <si>
    <t>SINAPI 89580</t>
  </si>
  <si>
    <t>SES02221</t>
  </si>
  <si>
    <t>SUDECAP 10.35.74</t>
  </si>
  <si>
    <t>SES02222</t>
  </si>
  <si>
    <t>SINAPI 89590</t>
  </si>
  <si>
    <t xml:space="preserve"> 7.1.48</t>
  </si>
  <si>
    <t xml:space="preserve"> 7.1.49</t>
  </si>
  <si>
    <t>FITA LED 16W ALL LIGHT 4000K 1000LM IRC90 24V - FORNECIMENTO E INSTALAÇÃO</t>
  </si>
  <si>
    <t>FORRO EM PLACAS DE GESSO, PARA AMBIENTES COMERCIAIS. AF_08/2023_PS</t>
  </si>
  <si>
    <t>EXECUÇÃO DE PASSEIO (CALÇADA) OU PISO DE CONCRETO COM CONCRETO MOLDADO IN LOCO, USINADO C20, ACABAMENTO CONVENCIONAL, NÃO ARMADO. AF_08/2022</t>
  </si>
  <si>
    <t>SINAPI 10/2023</t>
  </si>
  <si>
    <t xml:space="preserve"> 94991 </t>
  </si>
  <si>
    <t xml:space="preserve"> 96113 </t>
  </si>
  <si>
    <t xml:space="preserve"> 94993 </t>
  </si>
  <si>
    <t xml:space="preserve"> SES03492 </t>
  </si>
  <si>
    <t>LUMINARIA - PERFIL LED EMBUTIR SLIM  P/ FITA FULL LED PRO 19W 4000k 2400LMM 24V ROLO 5M IP20</t>
  </si>
  <si>
    <t xml:space="preserve"> SES03494 </t>
  </si>
  <si>
    <t xml:space="preserve"> 9.2</t>
  </si>
  <si>
    <t xml:space="preserve"> 9.3</t>
  </si>
  <si>
    <t xml:space="preserve"> 9.4</t>
  </si>
  <si>
    <t xml:space="preserve"> 9.5</t>
  </si>
  <si>
    <t xml:space="preserve"> 9.6</t>
  </si>
  <si>
    <t xml:space="preserve"> 9.7</t>
  </si>
  <si>
    <t xml:space="preserve"> 9.8</t>
  </si>
  <si>
    <t xml:space="preserve"> 9.9</t>
  </si>
  <si>
    <t xml:space="preserve"> 9.10</t>
  </si>
  <si>
    <t xml:space="preserve"> 9.11</t>
  </si>
  <si>
    <t xml:space="preserve"> 9.12</t>
  </si>
  <si>
    <t xml:space="preserve"> 9.13</t>
  </si>
  <si>
    <t xml:space="preserve"> 9.14</t>
  </si>
  <si>
    <t xml:space="preserve"> 9.15</t>
  </si>
  <si>
    <t xml:space="preserve"> 9.16</t>
  </si>
  <si>
    <t xml:space="preserve"> 9.17</t>
  </si>
  <si>
    <t xml:space="preserve"> 9.18</t>
  </si>
  <si>
    <t xml:space="preserve"> 9.19</t>
  </si>
  <si>
    <t xml:space="preserve"> 9.20</t>
  </si>
  <si>
    <t xml:space="preserve"> 9.21</t>
  </si>
  <si>
    <t xml:space="preserve"> 9.22</t>
  </si>
  <si>
    <t xml:space="preserve"> 9.23</t>
  </si>
  <si>
    <t xml:space="preserve"> 9.24</t>
  </si>
  <si>
    <t xml:space="preserve"> 9.25</t>
  </si>
  <si>
    <t xml:space="preserve"> 9.26</t>
  </si>
  <si>
    <t>Banco</t>
  </si>
  <si>
    <t>Próprio</t>
  </si>
  <si>
    <t>SINAPI</t>
  </si>
  <si>
    <t xml:space="preserve"> 00043651 </t>
  </si>
  <si>
    <t>MASSA ACRILICA PARA SUPERFICIES INTERNAS E EXTERNAS</t>
  </si>
  <si>
    <t xml:space="preserve"> 00007307 </t>
  </si>
  <si>
    <t>FUNDO ANTICORROSIVO PARA METAIS FERROSOS (ZARCAO)</t>
  </si>
  <si>
    <t xml:space="preserve"> 00011709 </t>
  </si>
  <si>
    <t>RALO FOFO SEMIESFERICO, 150 MM, PARA LAJES/ CALHAS</t>
  </si>
  <si>
    <t xml:space="preserve"> 00011710 </t>
  </si>
  <si>
    <t>RALO FOFO SEMIESFERICO, 200 MM, PARA LAJES/ CALHAS</t>
  </si>
  <si>
    <t xml:space="preserve"> 00041930 </t>
  </si>
  <si>
    <t>TUBO COLETOR DE ESGOTO PVC, JEI, DN 200 MM (NBR 7362)</t>
  </si>
  <si>
    <t xml:space="preserve"> 00000300 </t>
  </si>
  <si>
    <t>ANEL BORRACHA, DN 150 MM, PARA TUBO SERIE REFORCADA ESGOTO PREDIAL</t>
  </si>
  <si>
    <t xml:space="preserve"> 00042686 </t>
  </si>
  <si>
    <t>CAP, PVC, JE, OCRE, DN 200 MM (CONEXAO PARA TUBO COLETOR DE ESGOTO)</t>
  </si>
  <si>
    <t xml:space="preserve"> 1835 </t>
  </si>
  <si>
    <t>PERFIL DE EMBUTIR PARA FITA LED - BRANCO</t>
  </si>
  <si>
    <t xml:space="preserve"> 00020111 </t>
  </si>
  <si>
    <t>FITA ISOLANTE ADESIVA ANTICHAMA, USO ATE 750 V, EM ROLO DE 19 MM X 20 M</t>
  </si>
  <si>
    <t xml:space="preserve"> 1836 </t>
  </si>
  <si>
    <t>FITA FULL LED PRO 19W 4000k 2400LMM 24V ROLO 5M IP20</t>
  </si>
  <si>
    <t xml:space="preserve"> 1840 </t>
  </si>
  <si>
    <t>PRESILHA PARA PERFIL DE EMBUTIR LED</t>
  </si>
  <si>
    <t xml:space="preserve"> 1838 </t>
  </si>
  <si>
    <t>FONTE SLIM 6,25A 24V 150W BIVOLT</t>
  </si>
  <si>
    <t xml:space="preserve"> 1837 </t>
  </si>
  <si>
    <t>FITA LED 16W ALL LIGHT 4000K 1000LM IRC90 24V 5 METROS</t>
  </si>
  <si>
    <t>ASSENTO SANITÁRIO CONVENCIONAL - FORNECIMENTO E INSTALACAO. AF_01/2020</t>
  </si>
  <si>
    <t xml:space="preserve"> 5.12.6</t>
  </si>
  <si>
    <t>ESPELHO CRISTAL, ESPESSURA 4MM, COM PARAFUSOS DE FIXACAO, SEM MOLDURA</t>
  </si>
  <si>
    <t xml:space="preserve"> 6.1.1.4</t>
  </si>
  <si>
    <t>DEZOITO MILHÕES, TREZENTOS E QUARENTA E CINCO MIL, DUZENTOS E QUARENTA E SETE REAIS E CINQUENTA E TRÊS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</si>
</sst>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_([$€-2]* #,##0.00_);_([$€-2]* \(#,##0.00\);_([$€-2]* &quot;-&quot;??_)"/>
    <numFmt numFmtId="168" formatCode="[$R$-416]\ #,##0.00;[Red]\-[$R$-416]\ #,##0.00"/>
    <numFmt numFmtId="169" formatCode="#,##0.00000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name val="Arial"/>
      <family val="2"/>
    </font>
    <font>
      <sz val="10"/>
      <name val="Calibri Light"/>
      <family val="2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i/>
      <sz val="9"/>
      <name val="Calibri Light"/>
      <family val="2"/>
    </font>
    <font>
      <b/>
      <sz val="10"/>
      <color theme="0"/>
      <name val="Calibri Light"/>
      <family val="2"/>
    </font>
    <font>
      <sz val="11"/>
      <name val="Arial"/>
      <family val="1"/>
    </font>
    <font>
      <b/>
      <sz val="11"/>
      <color theme="0"/>
      <name val="Calibri Light"/>
      <family val="2"/>
    </font>
    <font>
      <b/>
      <sz val="10"/>
      <color rgb="FFFF0000"/>
      <name val="Calibri Light"/>
      <family val="2"/>
    </font>
    <font>
      <b/>
      <i/>
      <sz val="8"/>
      <color theme="1"/>
      <name val="Calibri Light"/>
      <family val="2"/>
    </font>
    <font>
      <i/>
      <sz val="8"/>
      <color theme="1"/>
      <name val="Calibri Light"/>
      <family val="2"/>
    </font>
    <font>
      <b/>
      <i/>
      <sz val="8"/>
      <color indexed="8"/>
      <name val="Calibri Light"/>
      <family val="2"/>
    </font>
    <font>
      <i/>
      <sz val="8"/>
      <color indexed="8"/>
      <name val="Calibri Light"/>
      <family val="2"/>
    </font>
    <font>
      <b/>
      <i/>
      <sz val="10"/>
      <color rgb="FFFF0000"/>
      <name val="Calibri Light"/>
      <family val="2"/>
    </font>
    <font>
      <b/>
      <i/>
      <sz val="10"/>
      <name val="Calibri Light"/>
      <family val="2"/>
    </font>
    <font>
      <i/>
      <sz val="11"/>
      <color rgb="FFFF0000"/>
      <name val="Calibri Light"/>
      <family val="2"/>
    </font>
    <font>
      <b/>
      <i/>
      <u/>
      <sz val="11"/>
      <color indexed="10"/>
      <name val="Calibri Light"/>
      <family val="2"/>
    </font>
    <font>
      <i/>
      <sz val="11"/>
      <color indexed="10"/>
      <name val="Calibri Light"/>
      <family val="2"/>
    </font>
    <font>
      <sz val="11"/>
      <color rgb="FFFF0000"/>
      <name val="Calibri Light"/>
      <family val="2"/>
    </font>
    <font>
      <b/>
      <sz val="14"/>
      <color theme="0"/>
      <name val="Calibri Light"/>
      <family val="2"/>
    </font>
    <font>
      <b/>
      <sz val="9"/>
      <color rgb="FFFFFFFF"/>
      <name val="Calibri Light"/>
      <family val="2"/>
    </font>
    <font>
      <b/>
      <sz val="9"/>
      <color rgb="FF000000"/>
      <name val="Calibri Light"/>
      <family val="2"/>
    </font>
    <font>
      <sz val="9"/>
      <color rgb="FF000000"/>
      <name val="Calibri Light"/>
      <family val="2"/>
    </font>
    <font>
      <sz val="10"/>
      <color indexed="8"/>
      <name val="Arial1"/>
    </font>
    <font>
      <b/>
      <sz val="10"/>
      <color rgb="FF000000"/>
      <name val="Arial"/>
      <family val="1"/>
    </font>
    <font>
      <b/>
      <sz val="15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name val="Calibri"/>
      <family val="2"/>
    </font>
    <font>
      <b/>
      <sz val="11"/>
      <name val="Arial"/>
      <family val="2"/>
    </font>
    <font>
      <b/>
      <sz val="11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1"/>
      <color theme="1"/>
      <name val="Calibri"/>
      <family val="2"/>
      <scheme val="minor"/>
    </font>
    <font>
      <b/>
      <sz val="8"/>
      <name val="Arial"/>
      <family val="1"/>
    </font>
    <font>
      <sz val="8"/>
      <name val="Arial"/>
      <family val="1"/>
    </font>
    <font>
      <sz val="9"/>
      <color theme="1"/>
      <name val="Calibri Light"/>
      <family val="2"/>
    </font>
    <font>
      <b/>
      <sz val="10"/>
      <name val="Calibri Light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4" fillId="0" borderId="0"/>
    <xf numFmtId="44" fontId="1" fillId="0" borderId="0" applyFont="0" applyFill="0" applyBorder="0" applyAlignment="0" applyProtection="0"/>
    <xf numFmtId="0" fontId="13" fillId="0" borderId="0"/>
    <xf numFmtId="168" fontId="30" fillId="0" borderId="0" applyBorder="0" applyProtection="0"/>
    <xf numFmtId="43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</cellStyleXfs>
  <cellXfs count="356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4" xfId="3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3" fontId="3" fillId="0" borderId="0" xfId="3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3" applyNumberFormat="1" applyFont="1" applyBorder="1" applyAlignment="1">
      <alignment horizontal="center" vertical="center"/>
    </xf>
    <xf numFmtId="10" fontId="3" fillId="0" borderId="0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3" fontId="2" fillId="0" borderId="3" xfId="0" applyNumberFormat="1" applyFont="1" applyBorder="1" applyAlignment="1">
      <alignment horizontal="center" vertical="center" wrapText="1"/>
    </xf>
    <xf numFmtId="10" fontId="2" fillId="0" borderId="3" xfId="3" applyNumberFormat="1" applyFont="1" applyBorder="1" applyAlignment="1">
      <alignment horizontal="center" vertical="center" wrapText="1"/>
    </xf>
    <xf numFmtId="10" fontId="2" fillId="0" borderId="3" xfId="2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" fontId="3" fillId="0" borderId="0" xfId="0" applyNumberFormat="1" applyFont="1" applyBorder="1" applyAlignment="1">
      <alignment horizontal="left" vertical="center" wrapText="1"/>
    </xf>
    <xf numFmtId="10" fontId="3" fillId="0" borderId="0" xfId="2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10" fontId="2" fillId="0" borderId="10" xfId="3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3" fontId="3" fillId="0" borderId="0" xfId="0" applyNumberFormat="1" applyFont="1" applyBorder="1" applyAlignment="1">
      <alignment horizontal="right" vertical="center" wrapText="1"/>
    </xf>
    <xf numFmtId="43" fontId="2" fillId="0" borderId="10" xfId="0" applyNumberFormat="1" applyFont="1" applyBorder="1" applyAlignment="1">
      <alignment horizontal="right" vertical="center" wrapText="1"/>
    </xf>
    <xf numFmtId="10" fontId="3" fillId="0" borderId="0" xfId="2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vertical="center" wrapText="1"/>
    </xf>
    <xf numFmtId="10" fontId="3" fillId="0" borderId="0" xfId="2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43" fontId="3" fillId="0" borderId="0" xfId="1" applyNumberFormat="1" applyFont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4" applyFont="1" applyBorder="1"/>
    <xf numFmtId="0" fontId="2" fillId="0" borderId="2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10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3" borderId="18" xfId="4" applyFont="1" applyFill="1" applyBorder="1" applyAlignment="1">
      <alignment horizontal="center"/>
    </xf>
    <xf numFmtId="0" fontId="5" fillId="0" borderId="19" xfId="4" applyFont="1" applyBorder="1"/>
    <xf numFmtId="10" fontId="3" fillId="0" borderId="11" xfId="12" applyNumberFormat="1" applyFont="1" applyBorder="1" applyAlignment="1">
      <alignment horizontal="center"/>
    </xf>
    <xf numFmtId="0" fontId="5" fillId="0" borderId="21" xfId="4" applyFont="1" applyBorder="1"/>
    <xf numFmtId="10" fontId="3" fillId="0" borderId="18" xfId="12" applyNumberFormat="1" applyFont="1" applyBorder="1" applyAlignment="1">
      <alignment horizontal="center"/>
    </xf>
    <xf numFmtId="0" fontId="5" fillId="0" borderId="26" xfId="4" applyFont="1" applyBorder="1"/>
    <xf numFmtId="0" fontId="10" fillId="0" borderId="27" xfId="4" applyFont="1" applyBorder="1" applyAlignment="1">
      <alignment horizontal="right"/>
    </xf>
    <xf numFmtId="10" fontId="10" fillId="0" borderId="28" xfId="4" applyNumberFormat="1" applyFont="1" applyBorder="1" applyAlignment="1">
      <alignment horizontal="center"/>
    </xf>
    <xf numFmtId="10" fontId="10" fillId="0" borderId="11" xfId="4" applyNumberFormat="1" applyFont="1" applyBorder="1" applyAlignment="1">
      <alignment horizontal="center"/>
    </xf>
    <xf numFmtId="0" fontId="14" fillId="3" borderId="30" xfId="4" applyFont="1" applyFill="1" applyBorder="1" applyAlignment="1">
      <alignment horizontal="center"/>
    </xf>
    <xf numFmtId="0" fontId="5" fillId="0" borderId="29" xfId="4" applyFont="1" applyBorder="1"/>
    <xf numFmtId="0" fontId="5" fillId="0" borderId="3" xfId="4" applyFont="1" applyBorder="1"/>
    <xf numFmtId="10" fontId="3" fillId="0" borderId="30" xfId="12" applyNumberFormat="1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10" fontId="14" fillId="3" borderId="30" xfId="12" applyNumberFormat="1" applyFont="1" applyFill="1" applyBorder="1" applyAlignment="1">
      <alignment horizontal="center"/>
    </xf>
    <xf numFmtId="0" fontId="5" fillId="0" borderId="19" xfId="4" applyFont="1" applyBorder="1" applyAlignment="1">
      <alignment horizontal="left"/>
    </xf>
    <xf numFmtId="0" fontId="15" fillId="0" borderId="19" xfId="4" applyFont="1" applyBorder="1" applyAlignment="1">
      <alignment horizontal="left"/>
    </xf>
    <xf numFmtId="10" fontId="15" fillId="0" borderId="11" xfId="12" applyNumberFormat="1" applyFont="1" applyBorder="1" applyAlignment="1">
      <alignment horizontal="center"/>
    </xf>
    <xf numFmtId="0" fontId="5" fillId="0" borderId="31" xfId="4" applyFont="1" applyBorder="1"/>
    <xf numFmtId="0" fontId="10" fillId="0" borderId="6" xfId="4" applyFont="1" applyBorder="1" applyAlignment="1">
      <alignment horizontal="right"/>
    </xf>
    <xf numFmtId="10" fontId="10" fillId="0" borderId="32" xfId="4" applyNumberFormat="1" applyFont="1" applyBorder="1" applyAlignment="1">
      <alignment horizontal="center"/>
    </xf>
    <xf numFmtId="0" fontId="12" fillId="3" borderId="29" xfId="4" applyFont="1" applyFill="1" applyBorder="1" applyAlignment="1">
      <alignment vertical="center"/>
    </xf>
    <xf numFmtId="0" fontId="12" fillId="3" borderId="3" xfId="4" applyFont="1" applyFill="1" applyBorder="1" applyAlignment="1">
      <alignment vertical="center"/>
    </xf>
    <xf numFmtId="10" fontId="8" fillId="3" borderId="30" xfId="2" applyNumberFormat="1" applyFont="1" applyFill="1" applyBorder="1" applyAlignment="1" applyProtection="1">
      <alignment horizontal="left" vertical="center"/>
    </xf>
    <xf numFmtId="0" fontId="5" fillId="0" borderId="6" xfId="4" applyFont="1" applyBorder="1"/>
    <xf numFmtId="10" fontId="3" fillId="0" borderId="32" xfId="12" applyNumberFormat="1" applyFont="1" applyBorder="1" applyAlignment="1">
      <alignment horizontal="center"/>
    </xf>
    <xf numFmtId="0" fontId="17" fillId="0" borderId="19" xfId="4" applyFont="1" applyBorder="1" applyAlignment="1">
      <alignment vertical="center"/>
    </xf>
    <xf numFmtId="0" fontId="5" fillId="0" borderId="11" xfId="4" applyFont="1" applyBorder="1" applyAlignment="1">
      <alignment vertical="center"/>
    </xf>
    <xf numFmtId="0" fontId="5" fillId="0" borderId="21" xfId="4" applyFont="1" applyBorder="1" applyAlignment="1">
      <alignment vertical="center"/>
    </xf>
    <xf numFmtId="0" fontId="17" fillId="0" borderId="19" xfId="4" applyFont="1" applyBorder="1"/>
    <xf numFmtId="0" fontId="5" fillId="0" borderId="11" xfId="4" applyFont="1" applyBorder="1"/>
    <xf numFmtId="0" fontId="20" fillId="0" borderId="19" xfId="4" applyFont="1" applyBorder="1" applyAlignment="1">
      <alignment horizontal="center" vertical="center"/>
    </xf>
    <xf numFmtId="0" fontId="21" fillId="0" borderId="11" xfId="4" applyFont="1" applyBorder="1" applyAlignment="1">
      <alignment vertical="center"/>
    </xf>
    <xf numFmtId="0" fontId="22" fillId="0" borderId="15" xfId="4" applyFont="1" applyBorder="1"/>
    <xf numFmtId="0" fontId="25" fillId="0" borderId="22" xfId="4" applyFont="1" applyBorder="1" applyAlignment="1">
      <alignment horizontal="center"/>
    </xf>
    <xf numFmtId="0" fontId="25" fillId="0" borderId="16" xfId="4" applyFont="1" applyBorder="1"/>
    <xf numFmtId="0" fontId="3" fillId="0" borderId="0" xfId="0" applyFont="1" applyFill="1" applyAlignment="1">
      <alignment vertical="center" wrapText="1"/>
    </xf>
    <xf numFmtId="43" fontId="3" fillId="4" borderId="0" xfId="0" applyNumberFormat="1" applyFont="1" applyFill="1" applyBorder="1" applyAlignment="1">
      <alignment vertical="center" wrapText="1"/>
    </xf>
    <xf numFmtId="10" fontId="3" fillId="4" borderId="0" xfId="2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7" fontId="3" fillId="0" borderId="0" xfId="0" applyNumberFormat="1" applyFont="1" applyBorder="1" applyAlignment="1">
      <alignment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3" fontId="3" fillId="0" borderId="17" xfId="0" applyNumberFormat="1" applyFont="1" applyFill="1" applyBorder="1" applyAlignment="1">
      <alignment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10" fontId="29" fillId="0" borderId="0" xfId="0" applyNumberFormat="1" applyFont="1" applyBorder="1" applyAlignment="1">
      <alignment horizontal="center" vertical="center"/>
    </xf>
    <xf numFmtId="10" fontId="29" fillId="0" borderId="11" xfId="0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10" fontId="28" fillId="0" borderId="5" xfId="0" applyNumberFormat="1" applyFont="1" applyBorder="1" applyAlignment="1">
      <alignment horizontal="center" vertical="center"/>
    </xf>
    <xf numFmtId="10" fontId="28" fillId="0" borderId="18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10" fontId="27" fillId="2" borderId="22" xfId="0" applyNumberFormat="1" applyFont="1" applyFill="1" applyBorder="1" applyAlignment="1">
      <alignment horizontal="center" vertical="center"/>
    </xf>
    <xf numFmtId="10" fontId="27" fillId="2" borderId="16" xfId="0" applyNumberFormat="1" applyFont="1" applyFill="1" applyBorder="1" applyAlignment="1">
      <alignment horizontal="center" vertical="center"/>
    </xf>
    <xf numFmtId="0" fontId="9" fillId="0" borderId="0" xfId="0" applyFont="1" applyBorder="1"/>
    <xf numFmtId="44" fontId="3" fillId="0" borderId="0" xfId="0" applyNumberFormat="1" applyFont="1" applyBorder="1" applyAlignment="1">
      <alignment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vertical="center" wrapText="1"/>
    </xf>
    <xf numFmtId="4" fontId="31" fillId="0" borderId="0" xfId="0" applyNumberFormat="1" applyFont="1" applyFill="1" applyBorder="1" applyAlignment="1">
      <alignment horizontal="right" vertical="top" wrapText="1"/>
    </xf>
    <xf numFmtId="0" fontId="3" fillId="0" borderId="20" xfId="2" applyNumberFormat="1" applyFont="1" applyFill="1" applyBorder="1" applyAlignment="1">
      <alignment vertical="center" wrapText="1"/>
    </xf>
    <xf numFmtId="0" fontId="33" fillId="0" borderId="4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10" fontId="34" fillId="0" borderId="0" xfId="2" applyNumberFormat="1" applyFont="1" applyFill="1" applyBorder="1" applyAlignment="1">
      <alignment vertical="center"/>
    </xf>
    <xf numFmtId="0" fontId="34" fillId="0" borderId="0" xfId="3" applyNumberFormat="1" applyFont="1" applyFill="1" applyBorder="1" applyAlignment="1">
      <alignment horizontal="center" vertical="center"/>
    </xf>
    <xf numFmtId="43" fontId="33" fillId="0" borderId="0" xfId="3" applyNumberFormat="1" applyFont="1" applyFill="1" applyBorder="1" applyAlignment="1">
      <alignment horizontal="right" vertical="center"/>
    </xf>
    <xf numFmtId="17" fontId="34" fillId="0" borderId="0" xfId="3" quotePrefix="1" applyNumberFormat="1" applyFont="1" applyFill="1" applyBorder="1" applyAlignment="1">
      <alignment vertical="center" wrapText="1"/>
    </xf>
    <xf numFmtId="0" fontId="34" fillId="0" borderId="0" xfId="3" applyNumberFormat="1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center" vertical="center" wrapText="1"/>
    </xf>
    <xf numFmtId="0" fontId="35" fillId="0" borderId="3" xfId="3" applyNumberFormat="1" applyFont="1" applyFill="1" applyBorder="1" applyAlignment="1">
      <alignment horizontal="center" vertical="center" wrapText="1"/>
    </xf>
    <xf numFmtId="43" fontId="35" fillId="0" borderId="3" xfId="3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2" fontId="37" fillId="0" borderId="0" xfId="3" applyNumberFormat="1" applyFont="1" applyFill="1" applyBorder="1" applyAlignment="1">
      <alignment vertical="center" wrapText="1"/>
    </xf>
    <xf numFmtId="0" fontId="37" fillId="0" borderId="0" xfId="3" applyNumberFormat="1" applyFont="1" applyFill="1" applyBorder="1" applyAlignment="1">
      <alignment horizontal="center" vertical="center" wrapText="1"/>
    </xf>
    <xf numFmtId="43" fontId="35" fillId="0" borderId="0" xfId="3" applyNumberFormat="1" applyFont="1" applyFill="1" applyBorder="1" applyAlignment="1">
      <alignment horizontal="center" vertical="center" wrapText="1"/>
    </xf>
    <xf numFmtId="0" fontId="35" fillId="0" borderId="0" xfId="3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43" fontId="37" fillId="0" borderId="0" xfId="3" applyFont="1" applyFill="1" applyBorder="1" applyAlignment="1">
      <alignment horizontal="right" vertical="center" wrapText="1"/>
    </xf>
    <xf numFmtId="43" fontId="37" fillId="0" borderId="0" xfId="3" applyNumberFormat="1" applyFont="1" applyFill="1" applyBorder="1" applyAlignment="1">
      <alignment horizontal="right" vertical="center" wrapText="1"/>
    </xf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left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right" vertical="center" wrapText="1"/>
    </xf>
    <xf numFmtId="2" fontId="35" fillId="0" borderId="5" xfId="3" applyNumberFormat="1" applyFont="1" applyFill="1" applyBorder="1" applyAlignment="1">
      <alignment vertical="center" wrapText="1"/>
    </xf>
    <xf numFmtId="43" fontId="35" fillId="0" borderId="5" xfId="3" applyFont="1" applyFill="1" applyBorder="1" applyAlignment="1">
      <alignment vertical="center" wrapText="1"/>
    </xf>
    <xf numFmtId="43" fontId="35" fillId="0" borderId="5" xfId="3" applyNumberFormat="1" applyFont="1" applyFill="1" applyBorder="1" applyAlignment="1">
      <alignment horizontal="right" vertical="center" wrapText="1"/>
    </xf>
    <xf numFmtId="43" fontId="35" fillId="0" borderId="5" xfId="3" applyFont="1" applyFill="1" applyBorder="1" applyAlignment="1">
      <alignment horizontal="right" vertical="center" wrapText="1"/>
    </xf>
    <xf numFmtId="0" fontId="35" fillId="0" borderId="4" xfId="0" applyFont="1" applyFill="1" applyBorder="1" applyAlignment="1">
      <alignment horizontal="center" vertical="center" wrapText="1"/>
    </xf>
    <xf numFmtId="2" fontId="35" fillId="0" borderId="0" xfId="0" applyNumberFormat="1" applyFont="1" applyFill="1" applyBorder="1" applyAlignment="1">
      <alignment vertical="center" wrapText="1"/>
    </xf>
    <xf numFmtId="43" fontId="35" fillId="0" borderId="0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2" fontId="35" fillId="0" borderId="5" xfId="0" applyNumberFormat="1" applyFont="1" applyFill="1" applyBorder="1" applyAlignment="1">
      <alignment vertical="center" wrapText="1"/>
    </xf>
    <xf numFmtId="43" fontId="35" fillId="0" borderId="5" xfId="0" applyNumberFormat="1" applyFont="1" applyFill="1" applyBorder="1" applyAlignment="1">
      <alignment vertical="center" wrapText="1"/>
    </xf>
    <xf numFmtId="0" fontId="35" fillId="0" borderId="4" xfId="0" applyFont="1" applyFill="1" applyBorder="1" applyAlignment="1">
      <alignment vertical="center" wrapText="1"/>
    </xf>
    <xf numFmtId="2" fontId="37" fillId="0" borderId="4" xfId="3" applyNumberFormat="1" applyFont="1" applyFill="1" applyBorder="1" applyAlignment="1">
      <alignment vertical="center" wrapText="1"/>
    </xf>
    <xf numFmtId="43" fontId="37" fillId="0" borderId="4" xfId="3" applyFont="1" applyFill="1" applyBorder="1" applyAlignment="1">
      <alignment vertical="center" wrapText="1"/>
    </xf>
    <xf numFmtId="43" fontId="35" fillId="0" borderId="4" xfId="3" applyFont="1" applyFill="1" applyBorder="1" applyAlignment="1">
      <alignment horizontal="right" vertical="center" wrapText="1"/>
    </xf>
    <xf numFmtId="43" fontId="35" fillId="0" borderId="4" xfId="3" applyFont="1" applyFill="1" applyBorder="1" applyAlignment="1">
      <alignment vertical="center" wrapText="1"/>
    </xf>
    <xf numFmtId="2" fontId="35" fillId="0" borderId="4" xfId="3" applyNumberFormat="1" applyFont="1" applyFill="1" applyBorder="1" applyAlignment="1">
      <alignment vertical="center" wrapText="1"/>
    </xf>
    <xf numFmtId="43" fontId="35" fillId="0" borderId="4" xfId="3" applyNumberFormat="1" applyFont="1" applyFill="1" applyBorder="1" applyAlignment="1">
      <alignment horizontal="right" vertical="center" wrapText="1"/>
    </xf>
    <xf numFmtId="0" fontId="37" fillId="0" borderId="5" xfId="0" applyFont="1" applyFill="1" applyBorder="1" applyAlignment="1">
      <alignment horizontal="center" vertical="center" wrapText="1"/>
    </xf>
    <xf numFmtId="43" fontId="37" fillId="0" borderId="5" xfId="3" applyNumberFormat="1" applyFont="1" applyFill="1" applyBorder="1" applyAlignment="1">
      <alignment horizontal="right" vertical="center" wrapText="1"/>
    </xf>
    <xf numFmtId="43" fontId="35" fillId="0" borderId="0" xfId="3" applyFont="1" applyFill="1" applyBorder="1" applyAlignment="1">
      <alignment horizontal="right" vertical="center" wrapText="1"/>
    </xf>
    <xf numFmtId="2" fontId="35" fillId="0" borderId="0" xfId="3" applyNumberFormat="1" applyFont="1" applyFill="1" applyBorder="1" applyAlignment="1">
      <alignment vertical="center" wrapText="1"/>
    </xf>
    <xf numFmtId="43" fontId="35" fillId="0" borderId="0" xfId="3" applyFont="1" applyFill="1" applyBorder="1" applyAlignment="1">
      <alignment vertical="center" wrapText="1"/>
    </xf>
    <xf numFmtId="43" fontId="35" fillId="0" borderId="0" xfId="3" applyNumberFormat="1" applyFont="1" applyFill="1" applyBorder="1" applyAlignment="1">
      <alignment horizontal="right" vertical="center" wrapText="1"/>
    </xf>
    <xf numFmtId="0" fontId="35" fillId="0" borderId="3" xfId="0" applyFont="1" applyFill="1" applyBorder="1" applyAlignment="1">
      <alignment horizontal="right" vertical="center" wrapText="1"/>
    </xf>
    <xf numFmtId="2" fontId="35" fillId="0" borderId="3" xfId="3" applyNumberFormat="1" applyFont="1" applyFill="1" applyBorder="1" applyAlignment="1">
      <alignment vertical="center" wrapText="1"/>
    </xf>
    <xf numFmtId="43" fontId="35" fillId="0" borderId="3" xfId="3" applyFont="1" applyFill="1" applyBorder="1" applyAlignment="1">
      <alignment vertical="center" wrapText="1"/>
    </xf>
    <xf numFmtId="43" fontId="35" fillId="0" borderId="3" xfId="3" applyNumberFormat="1" applyFont="1" applyFill="1" applyBorder="1" applyAlignment="1">
      <alignment horizontal="right" vertical="center" wrapText="1"/>
    </xf>
    <xf numFmtId="43" fontId="35" fillId="0" borderId="3" xfId="3" applyFont="1" applyFill="1" applyBorder="1" applyAlignment="1">
      <alignment horizontal="right" vertical="center" wrapText="1"/>
    </xf>
    <xf numFmtId="0" fontId="37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/>
    </xf>
    <xf numFmtId="2" fontId="37" fillId="0" borderId="0" xfId="0" applyNumberFormat="1" applyFont="1" applyFill="1" applyAlignment="1">
      <alignment vertical="center" wrapText="1"/>
    </xf>
    <xf numFmtId="43" fontId="37" fillId="0" borderId="0" xfId="0" applyNumberFormat="1" applyFont="1" applyFill="1" applyAlignment="1">
      <alignment vertical="center" wrapText="1"/>
    </xf>
    <xf numFmtId="2" fontId="37" fillId="0" borderId="0" xfId="3" applyNumberFormat="1" applyFont="1" applyFill="1" applyAlignment="1">
      <alignment vertical="center" wrapText="1"/>
    </xf>
    <xf numFmtId="43" fontId="37" fillId="0" borderId="0" xfId="3" applyFont="1" applyFill="1" applyAlignment="1">
      <alignment horizontal="right" vertical="center" wrapText="1"/>
    </xf>
    <xf numFmtId="43" fontId="37" fillId="0" borderId="0" xfId="3" applyNumberFormat="1" applyFont="1" applyFill="1" applyAlignment="1">
      <alignment vertical="center" wrapText="1"/>
    </xf>
    <xf numFmtId="43" fontId="37" fillId="0" borderId="0" xfId="3" applyFont="1" applyFill="1" applyAlignment="1">
      <alignment vertical="center" wrapText="1"/>
    </xf>
    <xf numFmtId="0" fontId="39" fillId="0" borderId="0" xfId="0" applyFont="1" applyFill="1" applyAlignment="1">
      <alignment horizontal="left" vertical="center" wrapText="1"/>
    </xf>
    <xf numFmtId="10" fontId="2" fillId="0" borderId="1" xfId="2" applyNumberFormat="1" applyFont="1" applyBorder="1" applyAlignment="1">
      <alignment horizontal="center" vertical="center" wrapText="1"/>
    </xf>
    <xf numFmtId="0" fontId="13" fillId="0" borderId="0" xfId="20"/>
    <xf numFmtId="0" fontId="27" fillId="2" borderId="22" xfId="0" applyFont="1" applyFill="1" applyBorder="1" applyAlignment="1">
      <alignment horizontal="center" vertical="center" wrapText="1"/>
    </xf>
    <xf numFmtId="44" fontId="46" fillId="0" borderId="43" xfId="19" applyFont="1" applyFill="1" applyBorder="1" applyAlignment="1">
      <alignment horizontal="left" vertical="top" wrapText="1"/>
    </xf>
    <xf numFmtId="0" fontId="47" fillId="9" borderId="43" xfId="0" applyFont="1" applyFill="1" applyBorder="1" applyAlignment="1">
      <alignment horizontal="center" vertical="center"/>
    </xf>
    <xf numFmtId="0" fontId="47" fillId="9" borderId="43" xfId="0" applyFont="1" applyFill="1" applyBorder="1" applyAlignment="1">
      <alignment horizontal="center" vertical="center" wrapText="1"/>
    </xf>
    <xf numFmtId="0" fontId="47" fillId="9" borderId="43" xfId="0" quotePrefix="1" applyFont="1" applyFill="1" applyBorder="1" applyAlignment="1">
      <alignment horizontal="center" vertical="center"/>
    </xf>
    <xf numFmtId="0" fontId="47" fillId="9" borderId="43" xfId="0" quotePrefix="1" applyFont="1" applyFill="1" applyBorder="1" applyAlignment="1">
      <alignment horizontal="center" vertical="center" wrapText="1"/>
    </xf>
    <xf numFmtId="17" fontId="47" fillId="9" borderId="43" xfId="0" quotePrefix="1" applyNumberFormat="1" applyFont="1" applyFill="1" applyBorder="1" applyAlignment="1">
      <alignment horizontal="center" vertical="center"/>
    </xf>
    <xf numFmtId="0" fontId="47" fillId="0" borderId="43" xfId="0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/>
    </xf>
    <xf numFmtId="0" fontId="47" fillId="0" borderId="43" xfId="0" quotePrefix="1" applyFont="1" applyBorder="1" applyAlignment="1">
      <alignment horizontal="center" vertical="center"/>
    </xf>
    <xf numFmtId="17" fontId="47" fillId="0" borderId="43" xfId="0" quotePrefix="1" applyNumberFormat="1" applyFont="1" applyBorder="1" applyAlignment="1">
      <alignment horizontal="center" vertical="center"/>
    </xf>
    <xf numFmtId="4" fontId="47" fillId="0" borderId="43" xfId="3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7" fillId="0" borderId="4" xfId="3" applyNumberFormat="1" applyFont="1" applyFill="1" applyBorder="1" applyAlignment="1">
      <alignment horizontal="center" vertical="center" wrapText="1"/>
    </xf>
    <xf numFmtId="43" fontId="35" fillId="0" borderId="4" xfId="3" applyNumberFormat="1" applyFont="1" applyFill="1" applyBorder="1" applyAlignment="1">
      <alignment horizontal="center" vertical="center" wrapText="1"/>
    </xf>
    <xf numFmtId="0" fontId="35" fillId="0" borderId="4" xfId="3" applyNumberFormat="1" applyFont="1" applyFill="1" applyBorder="1" applyAlignment="1">
      <alignment horizontal="center" vertical="center" wrapText="1"/>
    </xf>
    <xf numFmtId="2" fontId="35" fillId="0" borderId="4" xfId="0" applyNumberFormat="1" applyFont="1" applyFill="1" applyBorder="1" applyAlignment="1">
      <alignment vertical="center" wrapText="1"/>
    </xf>
    <xf numFmtId="43" fontId="35" fillId="0" borderId="4" xfId="0" applyNumberFormat="1" applyFont="1" applyFill="1" applyBorder="1" applyAlignment="1">
      <alignment vertical="center" wrapText="1"/>
    </xf>
    <xf numFmtId="43" fontId="37" fillId="0" borderId="4" xfId="3" applyNumberFormat="1" applyFont="1" applyFill="1" applyBorder="1" applyAlignment="1">
      <alignment horizontal="right" vertical="center" wrapText="1"/>
    </xf>
    <xf numFmtId="43" fontId="37" fillId="0" borderId="4" xfId="3" applyFont="1" applyFill="1" applyBorder="1" applyAlignment="1">
      <alignment horizontal="right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47" fillId="0" borderId="43" xfId="0" quotePrefix="1" applyFont="1" applyBorder="1" applyAlignment="1">
      <alignment horizontal="center" vertical="center" wrapText="1"/>
    </xf>
    <xf numFmtId="4" fontId="47" fillId="0" borderId="43" xfId="0" applyNumberFormat="1" applyFont="1" applyBorder="1" applyAlignment="1">
      <alignment horizontal="center" vertical="center"/>
    </xf>
    <xf numFmtId="43" fontId="47" fillId="0" borderId="43" xfId="3" applyFont="1" applyFill="1" applyBorder="1" applyAlignment="1">
      <alignment horizontal="right" vertical="center"/>
    </xf>
    <xf numFmtId="43" fontId="47" fillId="9" borderId="43" xfId="16" applyFont="1" applyFill="1" applyBorder="1" applyAlignment="1">
      <alignment horizontal="right" vertical="center"/>
    </xf>
    <xf numFmtId="17" fontId="9" fillId="0" borderId="43" xfId="0" applyNumberFormat="1" applyFont="1" applyBorder="1"/>
    <xf numFmtId="17" fontId="47" fillId="0" borderId="43" xfId="0" applyNumberFormat="1" applyFont="1" applyBorder="1" applyAlignment="1">
      <alignment horizontal="center" vertical="center"/>
    </xf>
    <xf numFmtId="43" fontId="47" fillId="9" borderId="43" xfId="3" applyFont="1" applyFill="1" applyBorder="1" applyAlignment="1">
      <alignment horizontal="right" vertical="center"/>
    </xf>
    <xf numFmtId="43" fontId="47" fillId="0" borderId="43" xfId="3" applyFont="1" applyBorder="1" applyAlignment="1">
      <alignment horizontal="right" vertical="center"/>
    </xf>
    <xf numFmtId="0" fontId="47" fillId="0" borderId="43" xfId="0" applyFont="1" applyBorder="1" applyAlignment="1">
      <alignment vertical="center" wrapText="1"/>
    </xf>
    <xf numFmtId="0" fontId="45" fillId="5" borderId="39" xfId="0" applyFont="1" applyFill="1" applyBorder="1" applyAlignment="1">
      <alignment horizontal="left" vertical="top" wrapText="1"/>
    </xf>
    <xf numFmtId="0" fontId="46" fillId="5" borderId="40" xfId="0" applyFont="1" applyFill="1" applyBorder="1" applyAlignment="1">
      <alignment horizontal="left" vertical="top" wrapText="1"/>
    </xf>
    <xf numFmtId="0" fontId="45" fillId="5" borderId="41" xfId="0" applyFont="1" applyFill="1" applyBorder="1" applyAlignment="1">
      <alignment horizontal="center" vertical="top" wrapText="1"/>
    </xf>
    <xf numFmtId="0" fontId="45" fillId="5" borderId="42" xfId="0" applyFont="1" applyFill="1" applyBorder="1" applyAlignment="1">
      <alignment horizontal="left" vertical="top" wrapText="1"/>
    </xf>
    <xf numFmtId="0" fontId="46" fillId="5" borderId="43" xfId="0" applyFont="1" applyFill="1" applyBorder="1" applyAlignment="1">
      <alignment horizontal="left" vertical="top" wrapText="1"/>
    </xf>
    <xf numFmtId="0" fontId="45" fillId="5" borderId="45" xfId="0" applyFont="1" applyFill="1" applyBorder="1" applyAlignment="1">
      <alignment horizontal="left" vertical="top" wrapText="1"/>
    </xf>
    <xf numFmtId="0" fontId="46" fillId="5" borderId="46" xfId="0" applyFont="1" applyFill="1" applyBorder="1" applyAlignment="1">
      <alignment horizontal="left" vertical="top" wrapText="1"/>
    </xf>
    <xf numFmtId="0" fontId="46" fillId="0" borderId="43" xfId="0" applyFont="1" applyBorder="1" applyAlignment="1">
      <alignment horizontal="left" vertical="top" wrapText="1"/>
    </xf>
    <xf numFmtId="0" fontId="45" fillId="0" borderId="39" xfId="0" applyFont="1" applyBorder="1" applyAlignment="1">
      <alignment horizontal="left" vertical="top" wrapText="1"/>
    </xf>
    <xf numFmtId="0" fontId="46" fillId="0" borderId="40" xfId="0" applyFont="1" applyBorder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left" vertical="top" wrapText="1"/>
    </xf>
    <xf numFmtId="0" fontId="45" fillId="0" borderId="45" xfId="0" applyFont="1" applyBorder="1" applyAlignment="1">
      <alignment horizontal="left" vertical="top" wrapText="1"/>
    </xf>
    <xf numFmtId="0" fontId="46" fillId="0" borderId="46" xfId="0" applyFont="1" applyBorder="1" applyAlignment="1">
      <alignment horizontal="left" vertical="top" wrapText="1"/>
    </xf>
    <xf numFmtId="0" fontId="5" fillId="0" borderId="0" xfId="4" applyFont="1"/>
    <xf numFmtId="0" fontId="5" fillId="0" borderId="0" xfId="4" applyFont="1" applyAlignment="1">
      <alignment horizontal="center"/>
    </xf>
    <xf numFmtId="0" fontId="10" fillId="0" borderId="0" xfId="4" applyFont="1" applyAlignment="1">
      <alignment horizontal="right"/>
    </xf>
    <xf numFmtId="0" fontId="15" fillId="0" borderId="0" xfId="4" applyFont="1"/>
    <xf numFmtId="0" fontId="17" fillId="0" borderId="0" xfId="4" applyFont="1" applyAlignment="1">
      <alignment vertical="center"/>
    </xf>
    <xf numFmtId="0" fontId="22" fillId="0" borderId="0" xfId="4" applyFont="1"/>
    <xf numFmtId="0" fontId="25" fillId="0" borderId="0" xfId="4" applyFont="1" applyAlignment="1">
      <alignment horizontal="center"/>
    </xf>
    <xf numFmtId="0" fontId="25" fillId="0" borderId="0" xfId="4" applyFont="1"/>
    <xf numFmtId="0" fontId="20" fillId="0" borderId="0" xfId="4" applyFont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horizontal="right" vertical="center" wrapText="1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/>
    </xf>
    <xf numFmtId="0" fontId="2" fillId="0" borderId="40" xfId="0" applyFont="1" applyBorder="1" applyAlignment="1">
      <alignment horizontal="center" wrapText="1"/>
    </xf>
    <xf numFmtId="0" fontId="2" fillId="0" borderId="41" xfId="0" applyFont="1" applyBorder="1" applyAlignment="1">
      <alignment horizontal="center"/>
    </xf>
    <xf numFmtId="0" fontId="47" fillId="0" borderId="46" xfId="0" quotePrefix="1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 wrapText="1"/>
    </xf>
    <xf numFmtId="0" fontId="47" fillId="0" borderId="46" xfId="0" quotePrefix="1" applyFont="1" applyBorder="1" applyAlignment="1">
      <alignment horizontal="center" vertical="center" wrapText="1"/>
    </xf>
    <xf numFmtId="17" fontId="47" fillId="0" borderId="46" xfId="0" quotePrefix="1" applyNumberFormat="1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43" fontId="47" fillId="0" borderId="46" xfId="3" applyFont="1" applyFill="1" applyBorder="1" applyAlignment="1">
      <alignment horizontal="right" vertical="center"/>
    </xf>
    <xf numFmtId="0" fontId="41" fillId="5" borderId="38" xfId="0" applyFont="1" applyFill="1" applyBorder="1" applyAlignment="1">
      <alignment horizontal="right" vertical="top" wrapText="1"/>
    </xf>
    <xf numFmtId="0" fontId="41" fillId="5" borderId="38" xfId="0" applyFont="1" applyFill="1" applyBorder="1" applyAlignment="1">
      <alignment horizontal="left" vertical="top" wrapText="1"/>
    </xf>
    <xf numFmtId="0" fontId="41" fillId="5" borderId="38" xfId="0" applyFont="1" applyFill="1" applyBorder="1" applyAlignment="1">
      <alignment horizontal="center" vertical="top" wrapText="1"/>
    </xf>
    <xf numFmtId="0" fontId="42" fillId="6" borderId="38" xfId="0" applyFont="1" applyFill="1" applyBorder="1" applyAlignment="1">
      <alignment horizontal="right" vertical="top" wrapText="1"/>
    </xf>
    <xf numFmtId="0" fontId="42" fillId="6" borderId="38" xfId="0" applyFont="1" applyFill="1" applyBorder="1" applyAlignment="1">
      <alignment horizontal="left" vertical="top" wrapText="1"/>
    </xf>
    <xf numFmtId="0" fontId="42" fillId="6" borderId="38" xfId="0" applyFont="1" applyFill="1" applyBorder="1" applyAlignment="1">
      <alignment horizontal="center" vertical="top" wrapText="1"/>
    </xf>
    <xf numFmtId="169" fontId="42" fillId="6" borderId="38" xfId="0" applyNumberFormat="1" applyFont="1" applyFill="1" applyBorder="1" applyAlignment="1">
      <alignment horizontal="right" vertical="top" wrapText="1"/>
    </xf>
    <xf numFmtId="4" fontId="42" fillId="6" borderId="38" xfId="0" applyNumberFormat="1" applyFont="1" applyFill="1" applyBorder="1" applyAlignment="1">
      <alignment horizontal="right" vertical="top" wrapText="1"/>
    </xf>
    <xf numFmtId="0" fontId="43" fillId="7" borderId="38" xfId="0" applyFont="1" applyFill="1" applyBorder="1" applyAlignment="1">
      <alignment horizontal="right" vertical="top" wrapText="1"/>
    </xf>
    <xf numFmtId="0" fontId="43" fillId="7" borderId="38" xfId="0" applyFont="1" applyFill="1" applyBorder="1" applyAlignment="1">
      <alignment horizontal="left" vertical="top" wrapText="1"/>
    </xf>
    <xf numFmtId="0" fontId="43" fillId="7" borderId="38" xfId="0" applyFont="1" applyFill="1" applyBorder="1" applyAlignment="1">
      <alignment horizontal="center" vertical="top" wrapText="1"/>
    </xf>
    <xf numFmtId="169" fontId="43" fillId="7" borderId="38" xfId="0" applyNumberFormat="1" applyFont="1" applyFill="1" applyBorder="1" applyAlignment="1">
      <alignment horizontal="right" vertical="top" wrapText="1"/>
    </xf>
    <xf numFmtId="4" fontId="43" fillId="7" borderId="38" xfId="0" applyNumberFormat="1" applyFont="1" applyFill="1" applyBorder="1" applyAlignment="1">
      <alignment horizontal="right" vertical="top" wrapText="1"/>
    </xf>
    <xf numFmtId="0" fontId="43" fillId="8" borderId="38" xfId="0" applyFont="1" applyFill="1" applyBorder="1" applyAlignment="1">
      <alignment horizontal="right" vertical="top" wrapText="1"/>
    </xf>
    <xf numFmtId="0" fontId="43" fillId="8" borderId="38" xfId="0" applyFont="1" applyFill="1" applyBorder="1" applyAlignment="1">
      <alignment horizontal="left" vertical="top" wrapText="1"/>
    </xf>
    <xf numFmtId="0" fontId="43" fillId="8" borderId="38" xfId="0" applyFont="1" applyFill="1" applyBorder="1" applyAlignment="1">
      <alignment horizontal="center" vertical="top" wrapText="1"/>
    </xf>
    <xf numFmtId="169" fontId="43" fillId="8" borderId="38" xfId="0" applyNumberFormat="1" applyFont="1" applyFill="1" applyBorder="1" applyAlignment="1">
      <alignment horizontal="right" vertical="top" wrapText="1"/>
    </xf>
    <xf numFmtId="4" fontId="43" fillId="8" borderId="38" xfId="0" applyNumberFormat="1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3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3" applyNumberFormat="1" applyFont="1" applyBorder="1" applyAlignment="1">
      <alignment horizontal="center" vertical="center" wrapText="1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0" fillId="0" borderId="0" xfId="20" applyFont="1" applyAlignment="1">
      <alignment horizontal="center"/>
    </xf>
    <xf numFmtId="1" fontId="5" fillId="10" borderId="54" xfId="18" applyNumberFormat="1" applyFont="1" applyFill="1" applyBorder="1" applyAlignment="1">
      <alignment horizontal="center" vertical="center" wrapText="1"/>
    </xf>
    <xf numFmtId="1" fontId="5" fillId="10" borderId="55" xfId="18" applyNumberFormat="1" applyFont="1" applyFill="1" applyBorder="1" applyAlignment="1">
      <alignment horizontal="center" vertical="center" wrapText="1"/>
    </xf>
    <xf numFmtId="1" fontId="5" fillId="10" borderId="58" xfId="18" applyNumberFormat="1" applyFont="1" applyFill="1" applyBorder="1" applyAlignment="1">
      <alignment horizontal="center" vertical="center" wrapText="1"/>
    </xf>
    <xf numFmtId="4" fontId="5" fillId="10" borderId="51" xfId="18" applyNumberFormat="1" applyFont="1" applyFill="1" applyBorder="1" applyAlignment="1">
      <alignment horizontal="left" vertical="center" wrapText="1"/>
    </xf>
    <xf numFmtId="4" fontId="5" fillId="10" borderId="52" xfId="18" applyNumberFormat="1" applyFont="1" applyFill="1" applyBorder="1" applyAlignment="1">
      <alignment horizontal="left" vertical="center" wrapText="1"/>
    </xf>
    <xf numFmtId="4" fontId="5" fillId="10" borderId="59" xfId="18" applyNumberFormat="1" applyFont="1" applyFill="1" applyBorder="1" applyAlignment="1">
      <alignment horizontal="left" vertical="center" wrapText="1"/>
    </xf>
    <xf numFmtId="44" fontId="48" fillId="0" borderId="48" xfId="19" applyFont="1" applyFill="1" applyBorder="1" applyAlignment="1">
      <alignment horizontal="center" vertical="center" wrapText="1"/>
    </xf>
    <xf numFmtId="44" fontId="48" fillId="0" borderId="49" xfId="19" applyFont="1" applyFill="1" applyBorder="1" applyAlignment="1">
      <alignment horizontal="center" vertical="center" wrapText="1"/>
    </xf>
    <xf numFmtId="44" fontId="48" fillId="0" borderId="50" xfId="19" applyFont="1" applyFill="1" applyBorder="1" applyAlignment="1">
      <alignment horizontal="center" vertical="center" wrapText="1"/>
    </xf>
    <xf numFmtId="1" fontId="5" fillId="10" borderId="56" xfId="18" applyNumberFormat="1" applyFont="1" applyFill="1" applyBorder="1" applyAlignment="1">
      <alignment horizontal="center" vertical="center" wrapText="1"/>
    </xf>
    <xf numFmtId="4" fontId="5" fillId="10" borderId="53" xfId="18" applyNumberFormat="1" applyFont="1" applyFill="1" applyBorder="1" applyAlignment="1">
      <alignment horizontal="left" vertical="center" wrapText="1"/>
    </xf>
    <xf numFmtId="44" fontId="48" fillId="0" borderId="57" xfId="19" applyFont="1" applyFill="1" applyBorder="1" applyAlignment="1">
      <alignment horizontal="center" vertical="center" wrapText="1"/>
    </xf>
    <xf numFmtId="0" fontId="3" fillId="10" borderId="51" xfId="0" applyFont="1" applyFill="1" applyBorder="1" applyAlignment="1">
      <alignment horizontal="left" vertical="center" wrapText="1"/>
    </xf>
    <xf numFmtId="0" fontId="3" fillId="10" borderId="52" xfId="0" applyFont="1" applyFill="1" applyBorder="1" applyAlignment="1">
      <alignment horizontal="left" vertical="center" wrapText="1"/>
    </xf>
    <xf numFmtId="0" fontId="3" fillId="10" borderId="53" xfId="0" applyFont="1" applyFill="1" applyBorder="1" applyAlignment="1">
      <alignment horizontal="left" vertical="center" wrapText="1"/>
    </xf>
    <xf numFmtId="44" fontId="48" fillId="9" borderId="48" xfId="19" applyFont="1" applyFill="1" applyBorder="1" applyAlignment="1">
      <alignment horizontal="center" vertical="center" wrapText="1"/>
    </xf>
    <xf numFmtId="44" fontId="48" fillId="9" borderId="49" xfId="19" applyFont="1" applyFill="1" applyBorder="1" applyAlignment="1">
      <alignment horizontal="center" vertical="center" wrapText="1"/>
    </xf>
    <xf numFmtId="44" fontId="48" fillId="9" borderId="57" xfId="19" applyFont="1" applyFill="1" applyBorder="1" applyAlignment="1">
      <alignment horizontal="center" vertical="center" wrapText="1"/>
    </xf>
    <xf numFmtId="44" fontId="48" fillId="9" borderId="44" xfId="19" applyFont="1" applyFill="1" applyBorder="1" applyAlignment="1">
      <alignment horizontal="center" vertical="center" wrapText="1"/>
    </xf>
    <xf numFmtId="0" fontId="16" fillId="0" borderId="33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0" fontId="16" fillId="0" borderId="34" xfId="4" applyFont="1" applyBorder="1" applyAlignment="1">
      <alignment horizontal="center" vertical="center"/>
    </xf>
    <xf numFmtId="0" fontId="17" fillId="0" borderId="0" xfId="4" applyFont="1" applyAlignment="1">
      <alignment horizontal="left" vertical="center" wrapText="1"/>
    </xf>
    <xf numFmtId="0" fontId="17" fillId="0" borderId="11" xfId="4" applyFont="1" applyBorder="1" applyAlignment="1">
      <alignment horizontal="left" vertical="center" wrapText="1"/>
    </xf>
    <xf numFmtId="0" fontId="17" fillId="0" borderId="5" xfId="4" applyFont="1" applyBorder="1" applyAlignment="1">
      <alignment horizontal="left" vertical="center" wrapText="1"/>
    </xf>
    <xf numFmtId="0" fontId="17" fillId="0" borderId="18" xfId="4" applyFont="1" applyBorder="1" applyAlignment="1">
      <alignment horizontal="left" vertical="center" wrapText="1"/>
    </xf>
    <xf numFmtId="0" fontId="14" fillId="2" borderId="12" xfId="4" applyFont="1" applyFill="1" applyBorder="1" applyAlignment="1">
      <alignment horizontal="center"/>
    </xf>
    <xf numFmtId="0" fontId="14" fillId="2" borderId="13" xfId="4" applyFont="1" applyFill="1" applyBorder="1" applyAlignment="1">
      <alignment horizontal="center"/>
    </xf>
    <xf numFmtId="0" fontId="14" fillId="2" borderId="14" xfId="4" applyFont="1" applyFill="1" applyBorder="1" applyAlignment="1">
      <alignment horizontal="center"/>
    </xf>
    <xf numFmtId="0" fontId="14" fillId="3" borderId="21" xfId="4" applyFont="1" applyFill="1" applyBorder="1" applyAlignment="1">
      <alignment horizontal="center"/>
    </xf>
    <xf numFmtId="0" fontId="14" fillId="3" borderId="5" xfId="4" applyFont="1" applyFill="1" applyBorder="1" applyAlignment="1">
      <alignment horizontal="center"/>
    </xf>
    <xf numFmtId="0" fontId="5" fillId="0" borderId="0" xfId="4" applyFont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14" fillId="3" borderId="29" xfId="4" applyFont="1" applyFill="1" applyBorder="1" applyAlignment="1">
      <alignment horizontal="center"/>
    </xf>
    <xf numFmtId="0" fontId="14" fillId="3" borderId="3" xfId="4" applyFont="1" applyFill="1" applyBorder="1" applyAlignment="1">
      <alignment horizontal="center"/>
    </xf>
    <xf numFmtId="0" fontId="14" fillId="2" borderId="12" xfId="4" applyFont="1" applyFill="1" applyBorder="1" applyAlignment="1">
      <alignment horizontal="center" wrapText="1"/>
    </xf>
    <xf numFmtId="0" fontId="14" fillId="2" borderId="13" xfId="4" applyFont="1" applyFill="1" applyBorder="1" applyAlignment="1">
      <alignment horizontal="center" wrapText="1"/>
    </xf>
    <xf numFmtId="0" fontId="14" fillId="2" borderId="14" xfId="4" applyFont="1" applyFill="1" applyBorder="1" applyAlignment="1">
      <alignment horizont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44" fillId="9" borderId="22" xfId="0" applyFont="1" applyFill="1" applyBorder="1" applyAlignment="1">
      <alignment horizontal="center"/>
    </xf>
    <xf numFmtId="0" fontId="28" fillId="0" borderId="1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27" fillId="2" borderId="35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7" fillId="2" borderId="36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 wrapText="1"/>
    </xf>
  </cellXfs>
  <cellStyles count="28">
    <cellStyle name="Euro" xfId="13" xr:uid="{00000000-0005-0000-0000-000000000000}"/>
    <cellStyle name="Excel_BuiltIn_Currency 1" xfId="21" xr:uid="{00000000-0005-0000-0000-000001000000}"/>
    <cellStyle name="Moeda" xfId="1" builtinId="4"/>
    <cellStyle name="Moeda 2" xfId="15" xr:uid="{00000000-0005-0000-0000-000003000000}"/>
    <cellStyle name="Moeda 2 2" xfId="19" xr:uid="{00000000-0005-0000-0000-000004000000}"/>
    <cellStyle name="Moeda 3" xfId="14" xr:uid="{00000000-0005-0000-0000-000005000000}"/>
    <cellStyle name="Moeda 4" xfId="23" xr:uid="{00000000-0005-0000-0000-000006000000}"/>
    <cellStyle name="Moeda 5" xfId="24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2 2" xfId="9" xr:uid="{00000000-0005-0000-0000-00000B000000}"/>
    <cellStyle name="Normal 2 3" xfId="20" xr:uid="{00000000-0005-0000-0000-00000C000000}"/>
    <cellStyle name="Normal 2 4" xfId="26" xr:uid="{00000000-0005-0000-0000-00000D000000}"/>
    <cellStyle name="Normal 3" xfId="6" xr:uid="{00000000-0005-0000-0000-00000E000000}"/>
    <cellStyle name="Normal 3 2" xfId="27" xr:uid="{00000000-0005-0000-0000-00000F000000}"/>
    <cellStyle name="Normal 3 3" xfId="18" xr:uid="{00000000-0005-0000-0000-000010000000}"/>
    <cellStyle name="Normal 35" xfId="8" xr:uid="{00000000-0005-0000-0000-000011000000}"/>
    <cellStyle name="Normal 4" xfId="17" xr:uid="{00000000-0005-0000-0000-000012000000}"/>
    <cellStyle name="Normal 5" xfId="25" xr:uid="{00000000-0005-0000-0000-000013000000}"/>
    <cellStyle name="Porcentagem" xfId="2" builtinId="5"/>
    <cellStyle name="Porcentagem 2" xfId="12" xr:uid="{00000000-0005-0000-0000-000015000000}"/>
    <cellStyle name="Separador de milhares 2" xfId="10" xr:uid="{00000000-0005-0000-0000-000016000000}"/>
    <cellStyle name="Separador de milhares 3" xfId="11" xr:uid="{00000000-0005-0000-0000-000017000000}"/>
    <cellStyle name="Vírgula" xfId="3" builtinId="3"/>
    <cellStyle name="Vírgula 2" xfId="5" xr:uid="{00000000-0005-0000-0000-000019000000}"/>
    <cellStyle name="Vírgula 3" xfId="16" xr:uid="{00000000-0005-0000-0000-00001A000000}"/>
    <cellStyle name="Vírgula 4" xfId="22" xr:uid="{00000000-0005-0000-0000-00001B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FF9933"/>
      <color rgb="FFFF6600"/>
      <color rgb="FF3333FF"/>
      <color rgb="FFDC3624"/>
      <color rgb="FFFFFF00"/>
      <color rgb="FFFF3300"/>
      <color rgb="FFFFCCFF"/>
      <color rgb="FFFF0000"/>
      <color rgb="FF99CC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593912</xdr:colOff>
      <xdr:row>519</xdr:row>
      <xdr:rowOff>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598588" y="309091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HP\Users\pmc\Documents\Downloads\REVIS&#195;O%2002%20-%20L&#211;GICA\LOGICA%20EM%2022-07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13502561/Documents/Projetos/Teofilo%20Otoni/Levantamentos%20LUCAS/Calculadora%20de%20Quantitativos%20R02%20-%20Te&#243;filo%20Oton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13502561/Documents/Projetos/Teofilo%20Otoni/Levantamentos%20LUCAS/Levantamento%20de%20acabamento%20de%20pared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ENADORIA%20DE%20PROJETOS\PROJETOS%202020\CERMAC%20-%20SAO%20TOME\3_Planilha%20Or&#231;amentaria\CERMA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ERMAC/CERMA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iciusmagalhaes/Desktop/REDE%20FEMININA/PLANILHA%20rede%20feminin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iciusmagalhaes/Desktop/area%20de%20trabalho%2015-10/planilhas/CERM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-SINTETICO"/>
      <sheetName val="SINAPI-01-2014"/>
      <sheetName val="MAPA COTAÇÃO (MC01)"/>
      <sheetName val="estimativa de custo IRMA DULCE"/>
      <sheetName val="ELÉTRICA"/>
      <sheetName val="INFRA"/>
      <sheetName val="LÓGICA 2"/>
      <sheetName val="LÓGICA 22"/>
    </sheetNames>
    <sheetDataSet>
      <sheetData sheetId="0"/>
      <sheetData sheetId="1"/>
      <sheetData sheetId="2"/>
      <sheetData sheetId="3">
        <row r="6">
          <cell r="B6" t="str">
            <v>CASA IRMÃ DULCE</v>
          </cell>
        </row>
        <row r="7">
          <cell r="I7">
            <v>0.27279999999999999</v>
          </cell>
        </row>
      </sheetData>
      <sheetData sheetId="4">
        <row r="25">
          <cell r="F25">
            <v>25.390000000000004</v>
          </cell>
        </row>
      </sheetData>
      <sheetData sheetId="5">
        <row r="27">
          <cell r="F27">
            <v>2.8000000000000003</v>
          </cell>
        </row>
        <row r="44">
          <cell r="F44">
            <v>10.09</v>
          </cell>
        </row>
        <row r="62">
          <cell r="F62">
            <v>12.790000000000001</v>
          </cell>
        </row>
        <row r="80">
          <cell r="F80">
            <v>46.55</v>
          </cell>
        </row>
        <row r="98">
          <cell r="F98">
            <v>27</v>
          </cell>
        </row>
        <row r="116">
          <cell r="F116">
            <v>29.27</v>
          </cell>
        </row>
        <row r="134">
          <cell r="F134">
            <v>22.459999999999997</v>
          </cell>
        </row>
        <row r="152">
          <cell r="F152">
            <v>21.23</v>
          </cell>
        </row>
        <row r="170">
          <cell r="F170">
            <v>6.5099999999999989</v>
          </cell>
        </row>
        <row r="188">
          <cell r="F188">
            <v>4.9800000000000004</v>
          </cell>
        </row>
        <row r="206">
          <cell r="F206">
            <v>22.68</v>
          </cell>
        </row>
        <row r="224">
          <cell r="F224">
            <v>13.27</v>
          </cell>
        </row>
        <row r="242">
          <cell r="F242">
            <v>2.9060000000000006</v>
          </cell>
        </row>
        <row r="261">
          <cell r="F261">
            <v>2.6460000000000004</v>
          </cell>
        </row>
        <row r="279">
          <cell r="F279">
            <v>0.39760000000000001</v>
          </cell>
        </row>
        <row r="297">
          <cell r="F297">
            <v>3.98</v>
          </cell>
        </row>
        <row r="315">
          <cell r="F315">
            <v>4.2699999999999996</v>
          </cell>
        </row>
        <row r="334">
          <cell r="F334">
            <v>125.10000000000001</v>
          </cell>
        </row>
        <row r="352">
          <cell r="F352">
            <v>9.11</v>
          </cell>
        </row>
        <row r="370">
          <cell r="F370">
            <v>43.54</v>
          </cell>
        </row>
        <row r="388">
          <cell r="F388">
            <v>11.78</v>
          </cell>
        </row>
        <row r="406">
          <cell r="F406">
            <v>104.63000000000001</v>
          </cell>
        </row>
        <row r="424">
          <cell r="F424">
            <v>92.77</v>
          </cell>
        </row>
        <row r="442">
          <cell r="F442">
            <v>130.80000000000001</v>
          </cell>
        </row>
        <row r="460">
          <cell r="F460">
            <v>68.009999999999991</v>
          </cell>
        </row>
        <row r="478">
          <cell r="F478">
            <v>6.5399999999999991</v>
          </cell>
        </row>
        <row r="496">
          <cell r="F496">
            <v>77.89</v>
          </cell>
        </row>
        <row r="514">
          <cell r="F514">
            <v>33.94</v>
          </cell>
        </row>
        <row r="532">
          <cell r="F532">
            <v>3.9999999999999996</v>
          </cell>
        </row>
      </sheetData>
      <sheetData sheetId="6">
        <row r="24">
          <cell r="F24">
            <v>8.7899999999999991</v>
          </cell>
        </row>
        <row r="42">
          <cell r="F42">
            <v>20.28</v>
          </cell>
        </row>
        <row r="78">
          <cell r="F78">
            <v>54.65</v>
          </cell>
        </row>
        <row r="96">
          <cell r="F96">
            <v>1.37</v>
          </cell>
        </row>
        <row r="116">
          <cell r="F116">
            <v>93.740000000000009</v>
          </cell>
        </row>
        <row r="134">
          <cell r="F134">
            <v>22.82</v>
          </cell>
        </row>
        <row r="155">
          <cell r="F155">
            <v>372.28999999999996</v>
          </cell>
        </row>
        <row r="177">
          <cell r="F177">
            <v>1567.1299999999997</v>
          </cell>
        </row>
        <row r="195">
          <cell r="F195">
            <v>1038.8</v>
          </cell>
        </row>
        <row r="213">
          <cell r="F213">
            <v>300.60000000000002</v>
          </cell>
        </row>
        <row r="231">
          <cell r="F231">
            <v>41.78</v>
          </cell>
        </row>
        <row r="249">
          <cell r="F249">
            <v>48.029999999999994</v>
          </cell>
        </row>
        <row r="267">
          <cell r="F267">
            <v>55.91</v>
          </cell>
        </row>
        <row r="285">
          <cell r="F285">
            <v>11.819999999999999</v>
          </cell>
        </row>
        <row r="303">
          <cell r="F303">
            <v>1.5000000000000002</v>
          </cell>
        </row>
        <row r="321">
          <cell r="F321">
            <v>2.59</v>
          </cell>
        </row>
        <row r="339">
          <cell r="F339">
            <v>3821.9100000000003</v>
          </cell>
        </row>
        <row r="357">
          <cell r="F357">
            <v>24.71</v>
          </cell>
        </row>
        <row r="374">
          <cell r="F374">
            <v>16.48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Configurações_Gerais"/>
      <sheetName val="00.Fundações"/>
      <sheetName val="00. Estrutura"/>
      <sheetName val="00.Especificação&amp;Acabamentos"/>
      <sheetName val="00.Tabela Acabamentos"/>
      <sheetName val="00. Esquadrias e Ferragens"/>
      <sheetName val="00.Alvenaria e Divisórias"/>
      <sheetName val="00.Tabela Item"/>
      <sheetName val="00. Tabela Geral"/>
      <sheetName val="99.Layout-Levantamento"/>
      <sheetName val="98.Layout-Item"/>
      <sheetName val="97.Layout-Geral"/>
      <sheetName val="96.Layout-Resumo Piso"/>
      <sheetName val="95.Layout-Resumo Rodapé"/>
      <sheetName val="94.Layout-Resumo Parede"/>
      <sheetName val="93.Layout-Resumo Teto"/>
      <sheetName val="92.Layout-Resumo"/>
      <sheetName val="Índices&amp;Referências"/>
      <sheetName val="Calculadora de Quantitativos R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Tabela Acabamentos"/>
      <sheetName val="Plan1"/>
      <sheetName val="Levantamento de acabamento de p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ILHA ORÇAMENTARIA"/>
      <sheetName val="CRONOGRAMA"/>
      <sheetName val="CPUs"/>
      <sheetName val="MAPA DE REFERENCIA"/>
      <sheetName val="MAPA DE COTAÇÃO"/>
      <sheetName val="BDI - Aliquota ISSQN - 5,0%"/>
      <sheetName val="ENCARGOS SOCI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DE COTAÇÃO"/>
      <sheetName val="MAPA DE REFERENCIA"/>
      <sheetName val="CPUs"/>
      <sheetName val="RESUMO"/>
      <sheetName val="PLANILHA ORÇAMENTARIA"/>
      <sheetName val="CRONOGRAMA"/>
      <sheetName val="BDI - Aliquota ISSQN - 5,0%"/>
      <sheetName val="ENCARGOS SOCIA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ILHA ORÇAMENTARIA"/>
      <sheetName val="CPUs"/>
      <sheetName val="MAPA DE COTACAO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ILHA ORÇAMENTARIA"/>
      <sheetName val="CRONOGRAMA"/>
      <sheetName val="CPUs"/>
      <sheetName val="MAPA DE REFERENCIA"/>
      <sheetName val="MAPA DE COTAÇÃO"/>
      <sheetName val="BDI - Aliquota ISSQN - 5,0%"/>
      <sheetName val="ENCARGOS SOCI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omprasgovernamentais.gov.br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8" tint="0.59999389629810485"/>
  </sheetPr>
  <dimension ref="A1:F83"/>
  <sheetViews>
    <sheetView showGridLines="0" tabSelected="1" view="pageBreakPreview" zoomScale="115" zoomScaleNormal="100" zoomScaleSheetLayoutView="115" workbookViewId="0">
      <selection activeCell="D29" sqref="D29"/>
    </sheetView>
  </sheetViews>
  <sheetFormatPr defaultColWidth="9.140625" defaultRowHeight="12.75"/>
  <cols>
    <col min="1" max="1" width="10.7109375" style="3" customWidth="1"/>
    <col min="2" max="2" width="55.85546875" style="4" customWidth="1"/>
    <col min="3" max="3" width="17.28515625" style="4" customWidth="1"/>
    <col min="4" max="4" width="17.42578125" style="3" customWidth="1"/>
    <col min="5" max="5" width="15.7109375" style="121" bestFit="1" customWidth="1"/>
    <col min="6" max="6" width="10.5703125" style="4" bestFit="1" customWidth="1"/>
    <col min="7" max="16384" width="9.140625" style="4"/>
  </cols>
  <sheetData>
    <row r="1" spans="1:6" ht="42.75" customHeight="1">
      <c r="A1" s="34" t="s">
        <v>2</v>
      </c>
      <c r="B1" s="277" t="str">
        <f>'PLANILHA ORÇAMENTARIA'!B1:H1</f>
        <v>OBRA DE AMPLIAÇÃO DA SEDE DA SECRETÁRIA DE ESTADO DE MATO GROSSO</v>
      </c>
      <c r="C1" s="277"/>
      <c r="D1" s="277"/>
    </row>
    <row r="2" spans="1:6">
      <c r="A2" s="39" t="s">
        <v>19</v>
      </c>
      <c r="B2" s="7" t="str">
        <f>'PLANILHA ORÇAMENTARIA'!B2</f>
        <v>CUIABÁ-MT</v>
      </c>
      <c r="C2" s="7"/>
    </row>
    <row r="3" spans="1:6">
      <c r="A3" s="44" t="s">
        <v>20</v>
      </c>
      <c r="B3" s="45" t="str">
        <f>'PLANILHA ORÇAMENTARIA'!B3</f>
        <v>Palácio Paiaguás Rua D, S/N, Bloco 5 - Centro Político Administrativo, MT, 78049-902</v>
      </c>
      <c r="C3" s="45"/>
      <c r="D3" s="46"/>
    </row>
    <row r="4" spans="1:6">
      <c r="A4" s="19" t="s">
        <v>10</v>
      </c>
      <c r="B4" s="25">
        <f>'PLANILHA ORÇAMENTARIA'!E2</f>
        <v>0.2223</v>
      </c>
      <c r="C4" s="21"/>
      <c r="D4" s="51"/>
    </row>
    <row r="5" spans="1:6">
      <c r="A5" s="19" t="s">
        <v>21</v>
      </c>
      <c r="B5" s="24" t="str">
        <f>'PLANILHA ORÇAMENTARIA'!H2</f>
        <v>SINAPI 10/2023</v>
      </c>
      <c r="C5" s="21"/>
      <c r="D5" s="4"/>
    </row>
    <row r="6" spans="1:6">
      <c r="A6" s="23"/>
      <c r="B6" s="20"/>
      <c r="C6" s="20"/>
      <c r="D6" s="8"/>
    </row>
    <row r="7" spans="1:6" ht="13.5" thickBot="1">
      <c r="A7" s="9"/>
      <c r="B7" s="10"/>
      <c r="C7" s="10"/>
      <c r="D7" s="11"/>
    </row>
    <row r="8" spans="1:6" ht="13.5" thickTop="1">
      <c r="A8" s="278" t="s">
        <v>22</v>
      </c>
      <c r="B8" s="278"/>
      <c r="C8" s="278"/>
      <c r="D8" s="278"/>
    </row>
    <row r="9" spans="1:6" s="3" customFormat="1">
      <c r="A9" s="18" t="s">
        <v>0</v>
      </c>
      <c r="B9" s="18" t="s">
        <v>1</v>
      </c>
      <c r="C9" s="2" t="s">
        <v>3</v>
      </c>
      <c r="D9" s="18" t="s">
        <v>13</v>
      </c>
      <c r="E9" s="122"/>
    </row>
    <row r="10" spans="1:6">
      <c r="A10" s="3" t="str">
        <f>'PLANILHA ORÇAMENTARIA'!A8</f>
        <v>1.0</v>
      </c>
      <c r="B10" s="40" t="str">
        <f>'PLANILHA ORÇAMENTARIA'!C8</f>
        <v>ADMINISTRAÇÃO DE OBRA</v>
      </c>
      <c r="C10" s="13">
        <f t="shared" ref="C10:C19" si="0">D10/$D$20</f>
        <v>3.0454797575576786E-2</v>
      </c>
      <c r="D10" s="31">
        <f>'PLANILHA ORÇAMENTARIA'!H13</f>
        <v>558700.80000000005</v>
      </c>
      <c r="E10" s="124"/>
      <c r="F10" s="38"/>
    </row>
    <row r="11" spans="1:6">
      <c r="A11" s="3" t="str">
        <f>'PLANILHA ORÇAMENTARIA'!A15</f>
        <v>2.0</v>
      </c>
      <c r="B11" s="4" t="str">
        <f>'PLANILHA ORÇAMENTARIA'!C15</f>
        <v>SERVIÇOS PRELIMINARES</v>
      </c>
      <c r="C11" s="13">
        <f t="shared" si="0"/>
        <v>3.5382571368335197E-2</v>
      </c>
      <c r="D11" s="31">
        <f>'PLANILHA ORÇAMENTARIA'!H37</f>
        <v>649102.03</v>
      </c>
      <c r="E11" s="124"/>
      <c r="F11" s="38"/>
    </row>
    <row r="12" spans="1:6">
      <c r="A12" s="3" t="str">
        <f>'PLANILHA ORÇAMENTARIA'!A39</f>
        <v>3.0</v>
      </c>
      <c r="B12" s="4" t="str">
        <f>'PLANILHA ORÇAMENTARIA'!C39</f>
        <v>SERVIÇOS ESTRUTURAIS</v>
      </c>
      <c r="C12" s="13">
        <f t="shared" si="0"/>
        <v>0.13934950377854072</v>
      </c>
      <c r="D12" s="31">
        <f>'PLANILHA ORÇAMENTARIA'!H81</f>
        <v>2556401.14</v>
      </c>
      <c r="E12" s="124"/>
      <c r="F12" s="38"/>
    </row>
    <row r="13" spans="1:6">
      <c r="A13" s="3" t="str">
        <f>'PLANILHA ORÇAMENTARIA'!A83</f>
        <v>4.0</v>
      </c>
      <c r="B13" s="4" t="str">
        <f>'PLANILHA ORÇAMENTARIA'!C83</f>
        <v>MAQUINAS E EQUIPAMENTOS</v>
      </c>
      <c r="C13" s="13">
        <f t="shared" si="0"/>
        <v>1.0568159392941154E-3</v>
      </c>
      <c r="D13" s="31">
        <f>'PLANILHA ORÇAMENTARIA'!H86</f>
        <v>19387.55</v>
      </c>
      <c r="E13" s="124"/>
      <c r="F13" s="38"/>
    </row>
    <row r="14" spans="1:6">
      <c r="A14" s="3" t="str">
        <f>'PLANILHA ORÇAMENTARIA'!A88</f>
        <v>5.0</v>
      </c>
      <c r="B14" s="4" t="str">
        <f>'PLANILHA ORÇAMENTARIA'!C88</f>
        <v>SERVIÇOS ARQUITETONICOS</v>
      </c>
      <c r="C14" s="13">
        <f t="shared" si="0"/>
        <v>0.37853164851790905</v>
      </c>
      <c r="D14" s="31">
        <f>'PLANILHA ORÇAMENTARIA'!H199</f>
        <v>6944256.79</v>
      </c>
      <c r="E14" s="124"/>
      <c r="F14" s="38"/>
    </row>
    <row r="15" spans="1:6">
      <c r="A15" s="3" t="str">
        <f>'PLANILHA ORÇAMENTARIA'!A201</f>
        <v>6.0</v>
      </c>
      <c r="B15" s="4" t="str">
        <f>'PLANILHA ORÇAMENTARIA'!C201</f>
        <v>SERVIÇOS HIDROSSANITARIOS</v>
      </c>
      <c r="C15" s="13">
        <f t="shared" si="0"/>
        <v>1.5077160967584937E-2</v>
      </c>
      <c r="D15" s="31">
        <f>'PLANILHA ORÇAMENTARIA'!H360</f>
        <v>276594.25</v>
      </c>
      <c r="E15" s="124"/>
      <c r="F15" s="38"/>
    </row>
    <row r="16" spans="1:6">
      <c r="A16" s="3" t="str">
        <f>'PLANILHA ORÇAMENTARIA'!A362</f>
        <v>7.0</v>
      </c>
      <c r="B16" s="4" t="str">
        <f>'PLANILHA ORÇAMENTARIA'!C362</f>
        <v>SERVIÇOS ELÉTRICOS</v>
      </c>
      <c r="C16" s="13">
        <f t="shared" si="0"/>
        <v>0.13937132686919923</v>
      </c>
      <c r="D16" s="31">
        <f>'PLANILHA ORÇAMENTARIA'!H441</f>
        <v>2556801.4900000002</v>
      </c>
      <c r="E16" s="124"/>
      <c r="F16" s="38"/>
    </row>
    <row r="17" spans="1:6">
      <c r="A17" s="3" t="str">
        <f>'PLANILHA ORÇAMENTARIA'!A443</f>
        <v>8.0</v>
      </c>
      <c r="B17" s="4" t="str">
        <f>'PLANILHA ORÇAMENTARIA'!C443</f>
        <v>SPDA</v>
      </c>
      <c r="C17" s="13">
        <f t="shared" si="0"/>
        <v>3.6393234755115896E-3</v>
      </c>
      <c r="D17" s="31">
        <f>'PLANILHA ORÇAMENTARIA'!H450</f>
        <v>66764.290000000008</v>
      </c>
      <c r="E17" s="124"/>
      <c r="F17" s="38"/>
    </row>
    <row r="18" spans="1:6">
      <c r="A18" s="3" t="str">
        <f>'PLANILHA ORÇAMENTARIA'!A452</f>
        <v>9.0</v>
      </c>
      <c r="B18" s="4" t="str">
        <f>'PLANILHA ORÇAMENTARIA'!C452</f>
        <v>SERVIÇOS DE LÓGICA</v>
      </c>
      <c r="C18" s="13">
        <f t="shared" si="0"/>
        <v>0.25507076981915222</v>
      </c>
      <c r="D18" s="31">
        <f>'PLANILHA ORÇAMENTARIA'!H492</f>
        <v>4679336.4100000011</v>
      </c>
      <c r="E18" s="124"/>
      <c r="F18" s="38"/>
    </row>
    <row r="19" spans="1:6" ht="13.5" thickBot="1">
      <c r="A19" s="3" t="str">
        <f>'PLANILHA ORÇAMENTARIA'!A494</f>
        <v>10.0</v>
      </c>
      <c r="B19" s="4" t="str">
        <f>'PLANILHA ORÇAMENTARIA'!C494</f>
        <v>SERVIÇOS DE PREVENÇÃO E COMBATE A INCÊNDIO</v>
      </c>
      <c r="C19" s="13">
        <f t="shared" si="0"/>
        <v>2.066081688896132E-3</v>
      </c>
      <c r="D19" s="31">
        <f>'PLANILHA ORÇAMENTARIA'!H520</f>
        <v>37902.78</v>
      </c>
      <c r="E19" s="124"/>
      <c r="F19" s="38"/>
    </row>
    <row r="20" spans="1:6" ht="13.5" thickTop="1">
      <c r="A20" s="27"/>
      <c r="B20" s="28" t="s">
        <v>18</v>
      </c>
      <c r="C20" s="29">
        <f>SUM(C10:C19)</f>
        <v>0.99999999999999989</v>
      </c>
      <c r="D20" s="32">
        <f>SUM(D10:D19)</f>
        <v>18345247.530000001</v>
      </c>
      <c r="E20" s="123"/>
      <c r="F20" s="38"/>
    </row>
    <row r="21" spans="1:6">
      <c r="A21" s="279" t="str">
        <f>'PLANILHA ORÇAMENTARIA'!A522:H522</f>
        <v>DEZOITO MILHÕES, TREZENTOS E QUARENTA E CINCO MIL, DUZENTOS E QUARENTA E SETE REAIS E CINQUENTA E TRÊS CENTAVOS</v>
      </c>
      <c r="B21" s="279"/>
      <c r="C21" s="279"/>
      <c r="D21" s="279"/>
      <c r="E21" s="123"/>
      <c r="F21" s="38"/>
    </row>
    <row r="22" spans="1:6">
      <c r="A22" s="39"/>
      <c r="B22" s="7"/>
      <c r="C22" s="7"/>
      <c r="D22" s="8"/>
    </row>
    <row r="23" spans="1:6">
      <c r="A23" s="39"/>
      <c r="B23" s="7"/>
      <c r="C23" s="7"/>
      <c r="D23" s="8"/>
    </row>
    <row r="24" spans="1:6">
      <c r="A24" s="39"/>
      <c r="B24" s="7"/>
      <c r="C24" s="7"/>
      <c r="D24" s="8"/>
    </row>
    <row r="25" spans="1:6">
      <c r="A25" s="39"/>
      <c r="B25" s="7"/>
      <c r="C25" s="7"/>
      <c r="D25" s="8"/>
    </row>
    <row r="27" spans="1:6">
      <c r="A27" s="4"/>
      <c r="D27" s="4"/>
    </row>
    <row r="28" spans="1:6">
      <c r="A28" s="4"/>
      <c r="D28" s="4"/>
      <c r="E28" s="4"/>
    </row>
    <row r="37" s="4" customFormat="1"/>
    <row r="38" s="4" customFormat="1"/>
    <row r="53" s="4" customFormat="1"/>
    <row r="54" s="4" customFormat="1"/>
    <row r="73" spans="1:5">
      <c r="A73" s="4"/>
      <c r="C73" s="47"/>
      <c r="D73" s="47"/>
      <c r="E73" s="4"/>
    </row>
    <row r="74" spans="1:5">
      <c r="A74" s="4"/>
      <c r="C74" s="47"/>
      <c r="D74" s="47"/>
      <c r="E74" s="4"/>
    </row>
    <row r="75" spans="1:5">
      <c r="A75" s="4"/>
      <c r="C75" s="47"/>
      <c r="D75" s="47"/>
      <c r="E75" s="4"/>
    </row>
    <row r="76" spans="1:5">
      <c r="A76" s="4"/>
      <c r="C76" s="47"/>
      <c r="D76" s="48"/>
      <c r="E76" s="4"/>
    </row>
    <row r="77" spans="1:5">
      <c r="A77" s="4"/>
      <c r="C77" s="47"/>
      <c r="D77" s="48"/>
      <c r="E77" s="4"/>
    </row>
    <row r="78" spans="1:5">
      <c r="A78" s="4"/>
      <c r="C78" s="47"/>
      <c r="D78" s="48"/>
      <c r="E78" s="4"/>
    </row>
    <row r="79" spans="1:5">
      <c r="A79" s="4"/>
      <c r="C79" s="47"/>
      <c r="D79" s="48"/>
      <c r="E79" s="4"/>
    </row>
    <row r="80" spans="1:5">
      <c r="A80" s="4"/>
      <c r="C80" s="47"/>
      <c r="D80" s="48"/>
      <c r="E80" s="4"/>
    </row>
    <row r="81" spans="1:5">
      <c r="A81" s="4"/>
      <c r="C81" s="47"/>
      <c r="D81" s="48"/>
      <c r="E81" s="4"/>
    </row>
    <row r="82" spans="1:5">
      <c r="A82" s="4"/>
      <c r="C82" s="47"/>
      <c r="D82" s="48"/>
      <c r="E82" s="4"/>
    </row>
    <row r="83" spans="1:5">
      <c r="A83" s="4"/>
      <c r="C83" s="47"/>
      <c r="D83" s="48"/>
      <c r="E83" s="4"/>
    </row>
  </sheetData>
  <mergeCells count="3">
    <mergeCell ref="B1:D1"/>
    <mergeCell ref="A8:D8"/>
    <mergeCell ref="A21:D21"/>
  </mergeCells>
  <conditionalFormatting sqref="A8:D10 A18:D21 A15:D16 A12:D12">
    <cfRule type="expression" dxfId="13" priority="21">
      <formula>EVEN(ROW())=ROW()</formula>
    </cfRule>
  </conditionalFormatting>
  <conditionalFormatting sqref="A11:D11">
    <cfRule type="expression" dxfId="12" priority="19">
      <formula>EVEN(ROW())=ROW()</formula>
    </cfRule>
  </conditionalFormatting>
  <conditionalFormatting sqref="A14:D14">
    <cfRule type="expression" dxfId="11" priority="17">
      <formula>EVEN(ROW())=ROW()</formula>
    </cfRule>
  </conditionalFormatting>
  <conditionalFormatting sqref="A17:D17">
    <cfRule type="expression" dxfId="10" priority="10">
      <formula>EVEN(ROW())=ROW()</formula>
    </cfRule>
  </conditionalFormatting>
  <conditionalFormatting sqref="A13:D13">
    <cfRule type="expression" dxfId="9" priority="9">
      <formula>EVEN(ROW())=ROW()</formula>
    </cfRule>
  </conditionalFormatting>
  <pageMargins left="0.511811024" right="0.511811024" top="0.890625" bottom="0.92031249999999998" header="0.31496062000000002" footer="0.3149606200000000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theme="8" tint="0.59999389629810485"/>
  </sheetPr>
  <dimension ref="A1:I525"/>
  <sheetViews>
    <sheetView showGridLines="0" showWhiteSpace="0" zoomScale="85" zoomScaleNormal="85" zoomScalePageLayoutView="85" workbookViewId="0">
      <selection activeCell="H521" sqref="H521"/>
    </sheetView>
  </sheetViews>
  <sheetFormatPr defaultColWidth="9.140625" defaultRowHeight="15.75" outlineLevelRow="2"/>
  <cols>
    <col min="1" max="1" width="11.85546875" style="149" bestFit="1" customWidth="1"/>
    <col min="2" max="2" width="16.42578125" style="149" customWidth="1"/>
    <col min="3" max="3" width="68.28515625" style="181" customWidth="1"/>
    <col min="4" max="4" width="9.85546875" style="149" bestFit="1" customWidth="1"/>
    <col min="5" max="5" width="12.42578125" style="185" bestFit="1" customWidth="1"/>
    <col min="6" max="6" width="16.140625" style="186" bestFit="1" customWidth="1"/>
    <col min="7" max="7" width="16.140625" style="187" bestFit="1" customWidth="1"/>
    <col min="8" max="8" width="19.85546875" style="188" bestFit="1" customWidth="1"/>
    <col min="9" max="9" width="57" style="35" customWidth="1"/>
    <col min="10" max="10" width="11.42578125" style="35" bestFit="1" customWidth="1"/>
    <col min="11" max="11" width="13.5703125" style="35" bestFit="1" customWidth="1"/>
    <col min="12" max="16384" width="9.140625" style="35"/>
  </cols>
  <sheetData>
    <row r="1" spans="1:9" s="1" customFormat="1" ht="15">
      <c r="A1" s="126" t="s">
        <v>32</v>
      </c>
      <c r="B1" s="283" t="s">
        <v>2491</v>
      </c>
      <c r="C1" s="283"/>
      <c r="D1" s="283"/>
      <c r="E1" s="283"/>
      <c r="F1" s="283"/>
      <c r="G1" s="283"/>
      <c r="H1" s="283"/>
      <c r="I1" s="98"/>
    </row>
    <row r="2" spans="1:9">
      <c r="A2" s="127" t="s">
        <v>31</v>
      </c>
      <c r="B2" s="128" t="s">
        <v>2492</v>
      </c>
      <c r="C2" s="129"/>
      <c r="D2" s="130" t="s">
        <v>10</v>
      </c>
      <c r="E2" s="131">
        <f>'BDI - Aliquota - CUIABÁ'!C22</f>
        <v>0.2223</v>
      </c>
      <c r="F2" s="132"/>
      <c r="G2" s="133" t="s">
        <v>21</v>
      </c>
      <c r="H2" s="134" t="s">
        <v>2562</v>
      </c>
      <c r="I2" s="37"/>
    </row>
    <row r="3" spans="1:9">
      <c r="A3" s="127" t="s">
        <v>33</v>
      </c>
      <c r="B3" s="128" t="s">
        <v>2493</v>
      </c>
      <c r="C3" s="129"/>
      <c r="D3" s="130" t="s">
        <v>767</v>
      </c>
      <c r="E3" s="131">
        <f>'BDI - EQUIPAMENTO'!C22</f>
        <v>0.1293</v>
      </c>
      <c r="F3" s="132"/>
      <c r="G3" s="133"/>
      <c r="H3" s="135"/>
      <c r="I3" s="37"/>
    </row>
    <row r="4" spans="1:9">
      <c r="A4" s="284"/>
      <c r="B4" s="284"/>
      <c r="C4" s="284"/>
      <c r="D4" s="284"/>
      <c r="E4" s="284"/>
      <c r="F4" s="284"/>
      <c r="G4" s="284"/>
      <c r="H4" s="284"/>
      <c r="I4" s="59"/>
    </row>
    <row r="5" spans="1:9">
      <c r="A5" s="284" t="s">
        <v>12</v>
      </c>
      <c r="B5" s="284"/>
      <c r="C5" s="284"/>
      <c r="D5" s="284"/>
      <c r="E5" s="284"/>
      <c r="F5" s="284"/>
      <c r="G5" s="284"/>
      <c r="H5" s="284"/>
      <c r="I5" s="59"/>
    </row>
    <row r="6" spans="1:9" s="36" customFormat="1">
      <c r="A6" s="136" t="s">
        <v>0</v>
      </c>
      <c r="B6" s="136" t="s">
        <v>4</v>
      </c>
      <c r="C6" s="136" t="s">
        <v>1</v>
      </c>
      <c r="D6" s="136" t="s">
        <v>5</v>
      </c>
      <c r="E6" s="137" t="s">
        <v>6</v>
      </c>
      <c r="F6" s="137" t="s">
        <v>23</v>
      </c>
      <c r="G6" s="138" t="s">
        <v>7</v>
      </c>
      <c r="H6" s="137" t="s">
        <v>8</v>
      </c>
      <c r="I6" s="52"/>
    </row>
    <row r="7" spans="1:9" s="36" customFormat="1">
      <c r="A7" s="282"/>
      <c r="B7" s="282"/>
      <c r="C7" s="282"/>
      <c r="D7" s="282"/>
      <c r="E7" s="282"/>
      <c r="F7" s="282"/>
      <c r="G7" s="282"/>
      <c r="H7" s="282"/>
      <c r="I7" s="52"/>
    </row>
    <row r="8" spans="1:9" s="36" customFormat="1" outlineLevel="1">
      <c r="A8" s="139" t="s">
        <v>71</v>
      </c>
      <c r="B8" s="139"/>
      <c r="C8" s="140" t="s">
        <v>25</v>
      </c>
      <c r="D8" s="139"/>
      <c r="E8" s="141"/>
      <c r="F8" s="142"/>
      <c r="G8" s="143"/>
      <c r="H8" s="144"/>
      <c r="I8" s="52"/>
    </row>
    <row r="9" spans="1:9" s="52" customFormat="1" ht="31.5" outlineLevel="2">
      <c r="A9" s="145" t="s">
        <v>152</v>
      </c>
      <c r="B9" s="145" t="s">
        <v>165</v>
      </c>
      <c r="C9" s="146" t="s">
        <v>166</v>
      </c>
      <c r="D9" s="145" t="s">
        <v>155</v>
      </c>
      <c r="E9" s="141">
        <v>12</v>
      </c>
      <c r="F9" s="147">
        <v>19262.419999999998</v>
      </c>
      <c r="G9" s="148">
        <f t="shared" ref="G9:G12" si="0">TRUNC(F9*(1+$E$2),2)</f>
        <v>23544.45</v>
      </c>
      <c r="H9" s="147">
        <f t="shared" ref="H9:H12" si="1">TRUNC((G9*E9),2)</f>
        <v>282533.40000000002</v>
      </c>
    </row>
    <row r="10" spans="1:9" s="52" customFormat="1" outlineLevel="2">
      <c r="A10" s="145" t="s">
        <v>154</v>
      </c>
      <c r="B10" s="145" t="s">
        <v>167</v>
      </c>
      <c r="C10" s="146" t="s">
        <v>168</v>
      </c>
      <c r="D10" s="145" t="s">
        <v>155</v>
      </c>
      <c r="E10" s="141">
        <v>12</v>
      </c>
      <c r="F10" s="147">
        <v>10181.030000000001</v>
      </c>
      <c r="G10" s="148">
        <f t="shared" si="0"/>
        <v>12444.27</v>
      </c>
      <c r="H10" s="147">
        <f t="shared" si="1"/>
        <v>149331.24</v>
      </c>
    </row>
    <row r="11" spans="1:9" s="52" customFormat="1" outlineLevel="2">
      <c r="A11" s="145" t="s">
        <v>171</v>
      </c>
      <c r="B11" s="145" t="s">
        <v>169</v>
      </c>
      <c r="C11" s="146" t="s">
        <v>170</v>
      </c>
      <c r="D11" s="145" t="s">
        <v>155</v>
      </c>
      <c r="E11" s="141">
        <v>12</v>
      </c>
      <c r="F11" s="147">
        <v>3700.52</v>
      </c>
      <c r="G11" s="148">
        <f t="shared" si="0"/>
        <v>4523.1400000000003</v>
      </c>
      <c r="H11" s="147">
        <f t="shared" si="1"/>
        <v>54277.68</v>
      </c>
    </row>
    <row r="12" spans="1:9" s="52" customFormat="1" ht="31.5" outlineLevel="2">
      <c r="A12" s="145" t="s">
        <v>172</v>
      </c>
      <c r="B12" s="145" t="s">
        <v>645</v>
      </c>
      <c r="C12" s="146" t="s">
        <v>646</v>
      </c>
      <c r="D12" s="145" t="s">
        <v>155</v>
      </c>
      <c r="E12" s="141">
        <v>12</v>
      </c>
      <c r="F12" s="147">
        <v>4946.8599999999997</v>
      </c>
      <c r="G12" s="148">
        <f t="shared" si="0"/>
        <v>6046.54</v>
      </c>
      <c r="H12" s="147">
        <f t="shared" si="1"/>
        <v>72558.48</v>
      </c>
    </row>
    <row r="13" spans="1:9" s="36" customFormat="1" outlineLevel="1">
      <c r="A13" s="151"/>
      <c r="B13" s="151"/>
      <c r="C13" s="152" t="s">
        <v>9</v>
      </c>
      <c r="D13" s="151"/>
      <c r="E13" s="153"/>
      <c r="F13" s="154"/>
      <c r="G13" s="155"/>
      <c r="H13" s="156">
        <f>SUM(H9:H12)</f>
        <v>558700.80000000005</v>
      </c>
      <c r="I13" s="52"/>
    </row>
    <row r="14" spans="1:9" s="36" customFormat="1">
      <c r="A14" s="282"/>
      <c r="B14" s="282"/>
      <c r="C14" s="282"/>
      <c r="D14" s="282"/>
      <c r="E14" s="282"/>
      <c r="F14" s="282"/>
      <c r="G14" s="282"/>
      <c r="H14" s="282"/>
      <c r="I14" s="52"/>
    </row>
    <row r="15" spans="1:9" outlineLevel="1">
      <c r="A15" s="139" t="s">
        <v>72</v>
      </c>
      <c r="B15" s="139"/>
      <c r="C15" s="140" t="s">
        <v>156</v>
      </c>
      <c r="D15" s="139"/>
      <c r="E15" s="141"/>
      <c r="F15" s="142"/>
      <c r="G15" s="143"/>
      <c r="H15" s="144"/>
    </row>
    <row r="16" spans="1:9" outlineLevel="1">
      <c r="A16" s="157" t="s">
        <v>173</v>
      </c>
      <c r="B16" s="157"/>
      <c r="C16" s="163" t="s">
        <v>647</v>
      </c>
      <c r="D16" s="157"/>
      <c r="E16" s="164"/>
      <c r="F16" s="206"/>
      <c r="G16" s="207"/>
      <c r="H16" s="208"/>
    </row>
    <row r="17" spans="1:8" s="52" customFormat="1" ht="31.5" outlineLevel="2">
      <c r="A17" s="145" t="s">
        <v>648</v>
      </c>
      <c r="B17" s="145" t="s">
        <v>649</v>
      </c>
      <c r="C17" s="146" t="s">
        <v>650</v>
      </c>
      <c r="D17" s="145" t="s">
        <v>27</v>
      </c>
      <c r="E17" s="141">
        <v>68.400000000000006</v>
      </c>
      <c r="F17" s="147">
        <v>1192.32</v>
      </c>
      <c r="G17" s="148">
        <f t="shared" ref="G17:G22" si="2">TRUNC(F17*(1+$E$2),2)</f>
        <v>1457.37</v>
      </c>
      <c r="H17" s="147">
        <f t="shared" ref="H17:H22" si="3">TRUNC((G17*E17),2)</f>
        <v>99684.1</v>
      </c>
    </row>
    <row r="18" spans="1:8" s="52" customFormat="1" ht="31.5" outlineLevel="2">
      <c r="A18" s="145" t="s">
        <v>651</v>
      </c>
      <c r="B18" s="145" t="s">
        <v>652</v>
      </c>
      <c r="C18" s="146" t="s">
        <v>653</v>
      </c>
      <c r="D18" s="145" t="s">
        <v>27</v>
      </c>
      <c r="E18" s="141">
        <v>73.400000000000006</v>
      </c>
      <c r="F18" s="147">
        <v>1055.48</v>
      </c>
      <c r="G18" s="148">
        <f t="shared" si="2"/>
        <v>1290.1099999999999</v>
      </c>
      <c r="H18" s="147">
        <f t="shared" si="3"/>
        <v>94694.07</v>
      </c>
    </row>
    <row r="19" spans="1:8" s="52" customFormat="1" ht="31.5" outlineLevel="2">
      <c r="A19" s="145" t="s">
        <v>654</v>
      </c>
      <c r="B19" s="145" t="s">
        <v>655</v>
      </c>
      <c r="C19" s="146" t="s">
        <v>656</v>
      </c>
      <c r="D19" s="145" t="s">
        <v>27</v>
      </c>
      <c r="E19" s="141">
        <v>53.75</v>
      </c>
      <c r="F19" s="147">
        <v>604.94000000000005</v>
      </c>
      <c r="G19" s="148">
        <f t="shared" ref="G19:G20" si="4">TRUNC(F19*(1+$E$2),2)</f>
        <v>739.41</v>
      </c>
      <c r="H19" s="147">
        <f t="shared" ref="H19:H20" si="5">TRUNC((G19*E19),2)</f>
        <v>39743.279999999999</v>
      </c>
    </row>
    <row r="20" spans="1:8" s="52" customFormat="1" ht="31.5" outlineLevel="2">
      <c r="A20" s="145" t="s">
        <v>657</v>
      </c>
      <c r="B20" s="145" t="s">
        <v>658</v>
      </c>
      <c r="C20" s="146" t="s">
        <v>659</v>
      </c>
      <c r="D20" s="145" t="s">
        <v>27</v>
      </c>
      <c r="E20" s="141">
        <v>3.91</v>
      </c>
      <c r="F20" s="147">
        <v>1223.01</v>
      </c>
      <c r="G20" s="148">
        <f t="shared" si="4"/>
        <v>1494.88</v>
      </c>
      <c r="H20" s="147">
        <f t="shared" si="5"/>
        <v>5844.98</v>
      </c>
    </row>
    <row r="21" spans="1:8" s="52" customFormat="1" ht="47.25" outlineLevel="2">
      <c r="A21" s="145" t="s">
        <v>660</v>
      </c>
      <c r="B21" s="145" t="s">
        <v>661</v>
      </c>
      <c r="C21" s="146" t="s">
        <v>662</v>
      </c>
      <c r="D21" s="145" t="s">
        <v>27</v>
      </c>
      <c r="E21" s="141">
        <v>31.95</v>
      </c>
      <c r="F21" s="147">
        <v>1140.1500000000001</v>
      </c>
      <c r="G21" s="148">
        <f t="shared" si="2"/>
        <v>1393.6</v>
      </c>
      <c r="H21" s="147">
        <f t="shared" si="3"/>
        <v>44525.52</v>
      </c>
    </row>
    <row r="22" spans="1:8" s="52" customFormat="1" ht="31.5" outlineLevel="2">
      <c r="A22" s="145" t="s">
        <v>663</v>
      </c>
      <c r="B22" s="145" t="s">
        <v>664</v>
      </c>
      <c r="C22" s="146" t="s">
        <v>665</v>
      </c>
      <c r="D22" s="145" t="s">
        <v>27</v>
      </c>
      <c r="E22" s="141">
        <v>84.94</v>
      </c>
      <c r="F22" s="147">
        <v>278.89</v>
      </c>
      <c r="G22" s="148">
        <f t="shared" si="2"/>
        <v>340.88</v>
      </c>
      <c r="H22" s="147">
        <f t="shared" si="3"/>
        <v>28954.34</v>
      </c>
    </row>
    <row r="23" spans="1:8" outlineLevel="1">
      <c r="A23" s="170"/>
      <c r="B23" s="151"/>
      <c r="C23" s="152" t="s">
        <v>9</v>
      </c>
      <c r="D23" s="151"/>
      <c r="E23" s="153"/>
      <c r="F23" s="154"/>
      <c r="G23" s="155"/>
      <c r="H23" s="156">
        <f>SUM(H17:H22)</f>
        <v>313446.29000000004</v>
      </c>
    </row>
    <row r="24" spans="1:8" outlineLevel="1">
      <c r="A24" s="139" t="s">
        <v>175</v>
      </c>
      <c r="B24" s="139"/>
      <c r="C24" s="140" t="s">
        <v>666</v>
      </c>
      <c r="D24" s="139"/>
      <c r="E24" s="141"/>
      <c r="F24" s="142"/>
      <c r="G24" s="143"/>
      <c r="H24" s="144"/>
    </row>
    <row r="25" spans="1:8" s="52" customFormat="1" outlineLevel="2">
      <c r="A25" s="145" t="s">
        <v>667</v>
      </c>
      <c r="B25" s="145" t="s">
        <v>174</v>
      </c>
      <c r="C25" s="146" t="s">
        <v>153</v>
      </c>
      <c r="D25" s="145" t="s">
        <v>27</v>
      </c>
      <c r="E25" s="141">
        <v>13.2</v>
      </c>
      <c r="F25" s="147">
        <v>367.93</v>
      </c>
      <c r="G25" s="148">
        <f t="shared" ref="G25:G31" si="6">TRUNC(F25*(1+$E$2),2)</f>
        <v>449.72</v>
      </c>
      <c r="H25" s="147">
        <f t="shared" ref="H25:H31" si="7">TRUNC((G25*E25),2)</f>
        <v>5936.3</v>
      </c>
    </row>
    <row r="26" spans="1:8" s="52" customFormat="1" outlineLevel="2">
      <c r="A26" s="145" t="s">
        <v>176</v>
      </c>
      <c r="B26" s="145" t="s">
        <v>668</v>
      </c>
      <c r="C26" s="146" t="s">
        <v>669</v>
      </c>
      <c r="D26" s="145" t="s">
        <v>27</v>
      </c>
      <c r="E26" s="141">
        <v>1865.61</v>
      </c>
      <c r="F26" s="147">
        <v>106.89</v>
      </c>
      <c r="G26" s="148">
        <f t="shared" si="6"/>
        <v>130.65</v>
      </c>
      <c r="H26" s="147">
        <f t="shared" si="7"/>
        <v>243741.94</v>
      </c>
    </row>
    <row r="27" spans="1:8" s="52" customFormat="1" ht="31.5" outlineLevel="2">
      <c r="A27" s="145" t="s">
        <v>177</v>
      </c>
      <c r="B27" s="145" t="s">
        <v>670</v>
      </c>
      <c r="C27" s="146" t="s">
        <v>671</v>
      </c>
      <c r="D27" s="145" t="s">
        <v>24</v>
      </c>
      <c r="E27" s="141">
        <v>1</v>
      </c>
      <c r="F27" s="147">
        <v>2750.33</v>
      </c>
      <c r="G27" s="148">
        <f t="shared" si="6"/>
        <v>3361.72</v>
      </c>
      <c r="H27" s="147">
        <f t="shared" si="7"/>
        <v>3361.72</v>
      </c>
    </row>
    <row r="28" spans="1:8" s="52" customFormat="1" outlineLevel="2">
      <c r="A28" s="145" t="s">
        <v>178</v>
      </c>
      <c r="B28" s="145" t="s">
        <v>672</v>
      </c>
      <c r="C28" s="146" t="s">
        <v>476</v>
      </c>
      <c r="D28" s="145" t="s">
        <v>24</v>
      </c>
      <c r="E28" s="141">
        <v>1</v>
      </c>
      <c r="F28" s="147">
        <v>2459.36</v>
      </c>
      <c r="G28" s="148">
        <f t="shared" si="6"/>
        <v>3006.07</v>
      </c>
      <c r="H28" s="147">
        <f t="shared" si="7"/>
        <v>3006.07</v>
      </c>
    </row>
    <row r="29" spans="1:8" s="52" customFormat="1" ht="47.25" outlineLevel="2">
      <c r="A29" s="145" t="s">
        <v>179</v>
      </c>
      <c r="B29" s="145" t="s">
        <v>673</v>
      </c>
      <c r="C29" s="146" t="s">
        <v>674</v>
      </c>
      <c r="D29" s="145" t="s">
        <v>26</v>
      </c>
      <c r="E29" s="141">
        <v>149.94</v>
      </c>
      <c r="F29" s="147">
        <v>54.18</v>
      </c>
      <c r="G29" s="148">
        <f t="shared" si="6"/>
        <v>66.22</v>
      </c>
      <c r="H29" s="147">
        <f t="shared" si="7"/>
        <v>9929.02</v>
      </c>
    </row>
    <row r="30" spans="1:8" s="52" customFormat="1" ht="31.5" outlineLevel="2">
      <c r="A30" s="145" t="s">
        <v>180</v>
      </c>
      <c r="B30" s="145" t="s">
        <v>675</v>
      </c>
      <c r="C30" s="146" t="s">
        <v>676</v>
      </c>
      <c r="D30" s="145" t="s">
        <v>677</v>
      </c>
      <c r="E30" s="141">
        <v>1203.3</v>
      </c>
      <c r="F30" s="147">
        <v>2.34</v>
      </c>
      <c r="G30" s="148">
        <f t="shared" si="6"/>
        <v>2.86</v>
      </c>
      <c r="H30" s="147">
        <f t="shared" si="7"/>
        <v>3441.43</v>
      </c>
    </row>
    <row r="31" spans="1:8" s="52" customFormat="1" ht="47.25" outlineLevel="2">
      <c r="A31" s="145" t="s">
        <v>181</v>
      </c>
      <c r="B31" s="145" t="s">
        <v>207</v>
      </c>
      <c r="C31" s="146" t="s">
        <v>208</v>
      </c>
      <c r="D31" s="145" t="s">
        <v>158</v>
      </c>
      <c r="E31" s="141">
        <v>8931</v>
      </c>
      <c r="F31" s="147">
        <v>3.09</v>
      </c>
      <c r="G31" s="148">
        <f t="shared" si="6"/>
        <v>3.77</v>
      </c>
      <c r="H31" s="147">
        <f t="shared" si="7"/>
        <v>33669.870000000003</v>
      </c>
    </row>
    <row r="32" spans="1:8" outlineLevel="1">
      <c r="A32" s="151"/>
      <c r="B32" s="151"/>
      <c r="C32" s="152" t="s">
        <v>9</v>
      </c>
      <c r="D32" s="151"/>
      <c r="E32" s="153"/>
      <c r="F32" s="154"/>
      <c r="G32" s="155"/>
      <c r="H32" s="156">
        <f>SUM(H25:H31)</f>
        <v>303086.34999999998</v>
      </c>
    </row>
    <row r="33" spans="1:9" outlineLevel="1">
      <c r="A33" s="139" t="s">
        <v>175</v>
      </c>
      <c r="B33" s="139"/>
      <c r="C33" s="140" t="s">
        <v>678</v>
      </c>
      <c r="D33" s="139"/>
      <c r="E33" s="141"/>
      <c r="F33" s="142"/>
      <c r="G33" s="143"/>
      <c r="H33" s="144"/>
    </row>
    <row r="34" spans="1:9" s="52" customFormat="1" outlineLevel="2">
      <c r="A34" s="145" t="s">
        <v>679</v>
      </c>
      <c r="B34" s="145" t="s">
        <v>680</v>
      </c>
      <c r="C34" s="146" t="s">
        <v>407</v>
      </c>
      <c r="D34" s="145" t="s">
        <v>157</v>
      </c>
      <c r="E34" s="141">
        <v>186.58</v>
      </c>
      <c r="F34" s="147">
        <v>111.97</v>
      </c>
      <c r="G34" s="148">
        <f t="shared" ref="G34:G35" si="8">TRUNC(F34*(1+$E$2),2)</f>
        <v>136.86000000000001</v>
      </c>
      <c r="H34" s="147">
        <f t="shared" ref="H34:H35" si="9">TRUNC((G34*E34),2)</f>
        <v>25535.33</v>
      </c>
    </row>
    <row r="35" spans="1:9" s="52" customFormat="1" ht="47.25" outlineLevel="2">
      <c r="A35" s="145" t="s">
        <v>681</v>
      </c>
      <c r="B35" s="145" t="s">
        <v>207</v>
      </c>
      <c r="C35" s="146" t="s">
        <v>208</v>
      </c>
      <c r="D35" s="145" t="s">
        <v>158</v>
      </c>
      <c r="E35" s="141">
        <v>1865.8</v>
      </c>
      <c r="F35" s="147">
        <v>3.09</v>
      </c>
      <c r="G35" s="148">
        <f t="shared" si="8"/>
        <v>3.77</v>
      </c>
      <c r="H35" s="147">
        <f t="shared" si="9"/>
        <v>7034.06</v>
      </c>
    </row>
    <row r="36" spans="1:9" outlineLevel="1">
      <c r="A36" s="151"/>
      <c r="B36" s="151"/>
      <c r="C36" s="152" t="s">
        <v>9</v>
      </c>
      <c r="D36" s="151"/>
      <c r="E36" s="153"/>
      <c r="F36" s="154"/>
      <c r="G36" s="155"/>
      <c r="H36" s="156">
        <f>SUM(H34:H35)</f>
        <v>32569.390000000003</v>
      </c>
    </row>
    <row r="37" spans="1:9" outlineLevel="1">
      <c r="A37" s="151"/>
      <c r="B37" s="151"/>
      <c r="C37" s="152" t="s">
        <v>182</v>
      </c>
      <c r="D37" s="151"/>
      <c r="E37" s="153"/>
      <c r="F37" s="154"/>
      <c r="G37" s="155"/>
      <c r="H37" s="156">
        <f>H23+H32+H36</f>
        <v>649102.03</v>
      </c>
    </row>
    <row r="38" spans="1:9" s="36" customFormat="1">
      <c r="A38" s="282"/>
      <c r="B38" s="282"/>
      <c r="C38" s="282"/>
      <c r="D38" s="282"/>
      <c r="E38" s="282"/>
      <c r="F38" s="282"/>
      <c r="G38" s="282"/>
      <c r="H38" s="282"/>
      <c r="I38" s="52"/>
    </row>
    <row r="39" spans="1:9" outlineLevel="1">
      <c r="A39" s="157" t="s">
        <v>64</v>
      </c>
      <c r="B39" s="139"/>
      <c r="C39" s="140" t="s">
        <v>205</v>
      </c>
      <c r="D39" s="140"/>
      <c r="E39" s="158"/>
      <c r="F39" s="140"/>
      <c r="G39" s="159"/>
      <c r="H39" s="140"/>
    </row>
    <row r="40" spans="1:9" s="205" customFormat="1" outlineLevel="1">
      <c r="A40" s="139" t="s">
        <v>159</v>
      </c>
      <c r="B40" s="139"/>
      <c r="C40" s="140" t="s">
        <v>684</v>
      </c>
      <c r="D40" s="140"/>
      <c r="E40" s="158"/>
      <c r="F40" s="140"/>
      <c r="G40" s="159"/>
      <c r="H40" s="140"/>
    </row>
    <row r="41" spans="1:9" s="205" customFormat="1" outlineLevel="1">
      <c r="A41" s="157" t="s">
        <v>682</v>
      </c>
      <c r="B41" s="157"/>
      <c r="C41" s="163" t="s">
        <v>683</v>
      </c>
      <c r="D41" s="163"/>
      <c r="E41" s="209"/>
      <c r="F41" s="163"/>
      <c r="G41" s="210"/>
      <c r="H41" s="163"/>
    </row>
    <row r="42" spans="1:9" s="52" customFormat="1" ht="47.25" outlineLevel="2">
      <c r="A42" s="145" t="s">
        <v>699</v>
      </c>
      <c r="B42" s="145" t="s">
        <v>685</v>
      </c>
      <c r="C42" s="146" t="s">
        <v>686</v>
      </c>
      <c r="D42" s="145" t="s">
        <v>157</v>
      </c>
      <c r="E42" s="141">
        <v>256.83</v>
      </c>
      <c r="F42" s="147">
        <v>41.75</v>
      </c>
      <c r="G42" s="148">
        <f t="shared" ref="G42:G50" si="10">TRUNC(F42*(1+$E$2),2)</f>
        <v>51.03</v>
      </c>
      <c r="H42" s="147">
        <f t="shared" ref="H42:H50" si="11">TRUNC((G42*E42),2)</f>
        <v>13106.03</v>
      </c>
    </row>
    <row r="43" spans="1:9" s="52" customFormat="1" ht="47.25" outlineLevel="2">
      <c r="A43" s="145" t="s">
        <v>700</v>
      </c>
      <c r="B43" s="145" t="s">
        <v>687</v>
      </c>
      <c r="C43" s="146" t="s">
        <v>688</v>
      </c>
      <c r="D43" s="145" t="s">
        <v>157</v>
      </c>
      <c r="E43" s="141">
        <v>119.7</v>
      </c>
      <c r="F43" s="147">
        <v>44.4</v>
      </c>
      <c r="G43" s="148">
        <f t="shared" ref="G43:G46" si="12">TRUNC(F43*(1+$E$2),2)</f>
        <v>54.27</v>
      </c>
      <c r="H43" s="147">
        <f t="shared" ref="H43:H46" si="13">TRUNC((G43*E43),2)</f>
        <v>6496.11</v>
      </c>
    </row>
    <row r="44" spans="1:9" s="52" customFormat="1" ht="31.5" outlineLevel="2">
      <c r="A44" s="145" t="s">
        <v>701</v>
      </c>
      <c r="B44" s="145" t="s">
        <v>689</v>
      </c>
      <c r="C44" s="146" t="s">
        <v>690</v>
      </c>
      <c r="D44" s="145" t="s">
        <v>27</v>
      </c>
      <c r="E44" s="141">
        <v>178.5</v>
      </c>
      <c r="F44" s="147">
        <v>5.6</v>
      </c>
      <c r="G44" s="148">
        <f t="shared" si="12"/>
        <v>6.84</v>
      </c>
      <c r="H44" s="147">
        <f t="shared" si="13"/>
        <v>1220.94</v>
      </c>
    </row>
    <row r="45" spans="1:9" s="52" customFormat="1" ht="31.5" outlineLevel="2">
      <c r="A45" s="145" t="s">
        <v>702</v>
      </c>
      <c r="B45" s="145" t="s">
        <v>691</v>
      </c>
      <c r="C45" s="146" t="s">
        <v>692</v>
      </c>
      <c r="D45" s="145" t="s">
        <v>27</v>
      </c>
      <c r="E45" s="141">
        <v>111.66</v>
      </c>
      <c r="F45" s="147">
        <v>2.76</v>
      </c>
      <c r="G45" s="148">
        <f t="shared" si="12"/>
        <v>3.37</v>
      </c>
      <c r="H45" s="147">
        <f t="shared" si="13"/>
        <v>376.29</v>
      </c>
    </row>
    <row r="46" spans="1:9" s="52" customFormat="1" ht="31.5" outlineLevel="2">
      <c r="A46" s="145" t="s">
        <v>703</v>
      </c>
      <c r="B46" s="149" t="s">
        <v>693</v>
      </c>
      <c r="C46" s="150" t="s">
        <v>694</v>
      </c>
      <c r="D46" s="149" t="s">
        <v>27</v>
      </c>
      <c r="E46" s="141">
        <v>290.16000000000003</v>
      </c>
      <c r="F46" s="147">
        <v>34.35</v>
      </c>
      <c r="G46" s="148">
        <f t="shared" si="12"/>
        <v>41.98</v>
      </c>
      <c r="H46" s="147">
        <f t="shared" si="13"/>
        <v>12180.91</v>
      </c>
    </row>
    <row r="47" spans="1:9" s="52" customFormat="1" ht="31.5" outlineLevel="2">
      <c r="A47" s="145" t="s">
        <v>704</v>
      </c>
      <c r="B47" s="145" t="s">
        <v>695</v>
      </c>
      <c r="C47" s="146" t="s">
        <v>696</v>
      </c>
      <c r="D47" s="145" t="s">
        <v>157</v>
      </c>
      <c r="E47" s="141">
        <v>246.99</v>
      </c>
      <c r="F47" s="147">
        <v>22.54</v>
      </c>
      <c r="G47" s="148">
        <f t="shared" si="10"/>
        <v>27.55</v>
      </c>
      <c r="H47" s="147">
        <f t="shared" si="11"/>
        <v>6804.57</v>
      </c>
    </row>
    <row r="48" spans="1:9" s="52" customFormat="1" ht="63" outlineLevel="2">
      <c r="A48" s="145" t="s">
        <v>705</v>
      </c>
      <c r="B48" s="145" t="s">
        <v>361</v>
      </c>
      <c r="C48" s="146" t="s">
        <v>362</v>
      </c>
      <c r="D48" s="145" t="s">
        <v>157</v>
      </c>
      <c r="E48" s="141">
        <v>168.39</v>
      </c>
      <c r="F48" s="147">
        <v>9</v>
      </c>
      <c r="G48" s="148">
        <f t="shared" si="10"/>
        <v>11</v>
      </c>
      <c r="H48" s="147">
        <f t="shared" si="11"/>
        <v>1852.29</v>
      </c>
    </row>
    <row r="49" spans="1:8" s="52" customFormat="1" ht="47.25" outlineLevel="2">
      <c r="A49" s="145" t="s">
        <v>706</v>
      </c>
      <c r="B49" s="145" t="s">
        <v>207</v>
      </c>
      <c r="C49" s="146" t="s">
        <v>208</v>
      </c>
      <c r="D49" s="145" t="s">
        <v>158</v>
      </c>
      <c r="E49" s="141">
        <v>1683.9</v>
      </c>
      <c r="F49" s="147">
        <v>3.09</v>
      </c>
      <c r="G49" s="148">
        <f t="shared" si="10"/>
        <v>3.77</v>
      </c>
      <c r="H49" s="147">
        <f t="shared" si="11"/>
        <v>6348.3</v>
      </c>
    </row>
    <row r="50" spans="1:8" s="52" customFormat="1" ht="31.5" outlineLevel="2">
      <c r="A50" s="145" t="s">
        <v>707</v>
      </c>
      <c r="B50" s="149" t="s">
        <v>697</v>
      </c>
      <c r="C50" s="150" t="s">
        <v>698</v>
      </c>
      <c r="D50" s="149" t="s">
        <v>27</v>
      </c>
      <c r="E50" s="141">
        <v>878.45</v>
      </c>
      <c r="F50" s="147">
        <v>27.53</v>
      </c>
      <c r="G50" s="148">
        <f t="shared" si="10"/>
        <v>33.64</v>
      </c>
      <c r="H50" s="147">
        <f t="shared" si="11"/>
        <v>29551.05</v>
      </c>
    </row>
    <row r="51" spans="1:8" outlineLevel="1">
      <c r="A51" s="151"/>
      <c r="B51" s="151"/>
      <c r="C51" s="152" t="s">
        <v>9</v>
      </c>
      <c r="D51" s="160"/>
      <c r="E51" s="161"/>
      <c r="F51" s="160"/>
      <c r="G51" s="162"/>
      <c r="H51" s="156">
        <f>SUM(H42:H50)</f>
        <v>77936.490000000005</v>
      </c>
    </row>
    <row r="52" spans="1:8" outlineLevel="1">
      <c r="A52" s="157" t="s">
        <v>708</v>
      </c>
      <c r="B52" s="157"/>
      <c r="C52" s="163" t="s">
        <v>709</v>
      </c>
      <c r="D52" s="157"/>
      <c r="E52" s="164"/>
      <c r="F52" s="165"/>
      <c r="G52" s="166"/>
      <c r="H52" s="167"/>
    </row>
    <row r="53" spans="1:8" ht="47.25" outlineLevel="1">
      <c r="A53" s="145" t="s">
        <v>710</v>
      </c>
      <c r="B53" s="145" t="s">
        <v>711</v>
      </c>
      <c r="C53" s="146" t="s">
        <v>712</v>
      </c>
      <c r="D53" s="145" t="s">
        <v>27</v>
      </c>
      <c r="E53" s="141">
        <v>449.68</v>
      </c>
      <c r="F53" s="147">
        <v>326.60000000000002</v>
      </c>
      <c r="G53" s="148">
        <f t="shared" ref="G53:G60" si="14">TRUNC(F53*(1+$E$2),2)</f>
        <v>399.2</v>
      </c>
      <c r="H53" s="147">
        <f t="shared" ref="H53:H60" si="15">TRUNC((G53*E53),2)</f>
        <v>179512.25</v>
      </c>
    </row>
    <row r="54" spans="1:8" s="52" customFormat="1" ht="47.25" outlineLevel="2">
      <c r="A54" s="145" t="s">
        <v>713</v>
      </c>
      <c r="B54" s="145" t="s">
        <v>714</v>
      </c>
      <c r="C54" s="146" t="s">
        <v>527</v>
      </c>
      <c r="D54" s="145" t="s">
        <v>157</v>
      </c>
      <c r="E54" s="141">
        <v>78.11</v>
      </c>
      <c r="F54" s="147">
        <v>943.99</v>
      </c>
      <c r="G54" s="148">
        <f t="shared" si="14"/>
        <v>1153.83</v>
      </c>
      <c r="H54" s="147">
        <f t="shared" si="15"/>
        <v>90125.66</v>
      </c>
    </row>
    <row r="55" spans="1:8" s="52" customFormat="1" ht="47.25" outlineLevel="2">
      <c r="A55" s="145" t="s">
        <v>715</v>
      </c>
      <c r="B55" s="145" t="s">
        <v>716</v>
      </c>
      <c r="C55" s="146" t="s">
        <v>717</v>
      </c>
      <c r="D55" s="145" t="s">
        <v>210</v>
      </c>
      <c r="E55" s="141">
        <v>141</v>
      </c>
      <c r="F55" s="147">
        <v>16.82</v>
      </c>
      <c r="G55" s="148">
        <f t="shared" si="14"/>
        <v>20.55</v>
      </c>
      <c r="H55" s="147">
        <f t="shared" si="15"/>
        <v>2897.55</v>
      </c>
    </row>
    <row r="56" spans="1:8" s="52" customFormat="1" ht="31.5" outlineLevel="2">
      <c r="A56" s="145" t="s">
        <v>718</v>
      </c>
      <c r="B56" s="145" t="s">
        <v>719</v>
      </c>
      <c r="C56" s="146" t="s">
        <v>720</v>
      </c>
      <c r="D56" s="145" t="s">
        <v>210</v>
      </c>
      <c r="E56" s="141">
        <v>544</v>
      </c>
      <c r="F56" s="147">
        <v>17.66</v>
      </c>
      <c r="G56" s="148">
        <f t="shared" si="14"/>
        <v>21.58</v>
      </c>
      <c r="H56" s="147">
        <f t="shared" si="15"/>
        <v>11739.52</v>
      </c>
    </row>
    <row r="57" spans="1:8" s="52" customFormat="1" ht="31.5" outlineLevel="2">
      <c r="A57" s="145" t="s">
        <v>721</v>
      </c>
      <c r="B57" s="145" t="s">
        <v>722</v>
      </c>
      <c r="C57" s="146" t="s">
        <v>723</v>
      </c>
      <c r="D57" s="145" t="s">
        <v>210</v>
      </c>
      <c r="E57" s="141">
        <v>1569</v>
      </c>
      <c r="F57" s="147">
        <v>16.54</v>
      </c>
      <c r="G57" s="148">
        <f t="shared" ref="G57:G58" si="16">TRUNC(F57*(1+$E$2),2)</f>
        <v>20.21</v>
      </c>
      <c r="H57" s="147">
        <f t="shared" ref="H57:H58" si="17">TRUNC((G57*E57),2)</f>
        <v>31709.49</v>
      </c>
    </row>
    <row r="58" spans="1:8" s="52" customFormat="1" ht="31.5" outlineLevel="2">
      <c r="A58" s="145" t="s">
        <v>724</v>
      </c>
      <c r="B58" s="145" t="s">
        <v>725</v>
      </c>
      <c r="C58" s="146" t="s">
        <v>726</v>
      </c>
      <c r="D58" s="145" t="s">
        <v>210</v>
      </c>
      <c r="E58" s="141">
        <v>2611</v>
      </c>
      <c r="F58" s="147">
        <v>14.8</v>
      </c>
      <c r="G58" s="148">
        <f t="shared" si="16"/>
        <v>18.09</v>
      </c>
      <c r="H58" s="147">
        <f t="shared" si="17"/>
        <v>47232.99</v>
      </c>
    </row>
    <row r="59" spans="1:8" s="52" customFormat="1" ht="31.5" outlineLevel="2">
      <c r="A59" s="145" t="s">
        <v>727</v>
      </c>
      <c r="B59" s="145" t="s">
        <v>728</v>
      </c>
      <c r="C59" s="146" t="s">
        <v>729</v>
      </c>
      <c r="D59" s="145" t="s">
        <v>210</v>
      </c>
      <c r="E59" s="141">
        <v>504</v>
      </c>
      <c r="F59" s="147">
        <v>12.52</v>
      </c>
      <c r="G59" s="148">
        <f t="shared" si="14"/>
        <v>15.3</v>
      </c>
      <c r="H59" s="147">
        <f t="shared" si="15"/>
        <v>7711.2</v>
      </c>
    </row>
    <row r="60" spans="1:8" s="52" customFormat="1" ht="31.5" outlineLevel="2">
      <c r="A60" s="145" t="s">
        <v>730</v>
      </c>
      <c r="B60" s="145" t="s">
        <v>731</v>
      </c>
      <c r="C60" s="146" t="s">
        <v>732</v>
      </c>
      <c r="D60" s="145" t="s">
        <v>210</v>
      </c>
      <c r="E60" s="141">
        <v>424</v>
      </c>
      <c r="F60" s="147">
        <v>11.86</v>
      </c>
      <c r="G60" s="148">
        <f t="shared" si="14"/>
        <v>14.49</v>
      </c>
      <c r="H60" s="147">
        <f t="shared" si="15"/>
        <v>6143.76</v>
      </c>
    </row>
    <row r="61" spans="1:8" outlineLevel="2">
      <c r="A61" s="151"/>
      <c r="B61" s="151"/>
      <c r="C61" s="152" t="s">
        <v>9</v>
      </c>
      <c r="D61" s="151"/>
      <c r="E61" s="153"/>
      <c r="F61" s="154"/>
      <c r="G61" s="156"/>
      <c r="H61" s="156">
        <f>SUM(H53:H60)</f>
        <v>377072.42000000004</v>
      </c>
    </row>
    <row r="62" spans="1:8" outlineLevel="1">
      <c r="A62" s="157" t="s">
        <v>733</v>
      </c>
      <c r="B62" s="157"/>
      <c r="C62" s="163" t="s">
        <v>734</v>
      </c>
      <c r="D62" s="157"/>
      <c r="E62" s="168"/>
      <c r="F62" s="167"/>
      <c r="G62" s="169"/>
      <c r="H62" s="167"/>
    </row>
    <row r="63" spans="1:8" s="52" customFormat="1" ht="47.25" outlineLevel="2">
      <c r="A63" s="145" t="s">
        <v>735</v>
      </c>
      <c r="B63" s="145" t="s">
        <v>214</v>
      </c>
      <c r="C63" s="146" t="s">
        <v>215</v>
      </c>
      <c r="D63" s="145" t="s">
        <v>157</v>
      </c>
      <c r="E63" s="141">
        <v>56.77</v>
      </c>
      <c r="F63" s="147">
        <v>899.04</v>
      </c>
      <c r="G63" s="148">
        <f t="shared" ref="G63:G64" si="18">TRUNC(F63*(1+$E$2),2)</f>
        <v>1098.8900000000001</v>
      </c>
      <c r="H63" s="147">
        <f t="shared" ref="H63:H64" si="19">TRUNC((G63*E63),2)</f>
        <v>62383.98</v>
      </c>
    </row>
    <row r="64" spans="1:8" s="52" customFormat="1" ht="31.5" outlineLevel="2">
      <c r="A64" s="145" t="s">
        <v>736</v>
      </c>
      <c r="B64" s="145" t="s">
        <v>737</v>
      </c>
      <c r="C64" s="146" t="s">
        <v>738</v>
      </c>
      <c r="D64" s="145" t="s">
        <v>210</v>
      </c>
      <c r="E64" s="141">
        <v>1135.4000000000001</v>
      </c>
      <c r="F64" s="147">
        <v>12.24</v>
      </c>
      <c r="G64" s="148">
        <f t="shared" si="18"/>
        <v>14.96</v>
      </c>
      <c r="H64" s="147">
        <f t="shared" si="19"/>
        <v>16985.580000000002</v>
      </c>
    </row>
    <row r="65" spans="1:8" outlineLevel="1">
      <c r="A65" s="151"/>
      <c r="B65" s="170"/>
      <c r="C65" s="152" t="s">
        <v>9</v>
      </c>
      <c r="D65" s="151"/>
      <c r="E65" s="153"/>
      <c r="F65" s="154"/>
      <c r="G65" s="171"/>
      <c r="H65" s="156">
        <f>SUM(H63:H64)</f>
        <v>79369.56</v>
      </c>
    </row>
    <row r="66" spans="1:8" outlineLevel="1">
      <c r="A66" s="151"/>
      <c r="B66" s="151"/>
      <c r="C66" s="152" t="s">
        <v>739</v>
      </c>
      <c r="D66" s="151"/>
      <c r="E66" s="153"/>
      <c r="F66" s="154"/>
      <c r="G66" s="155"/>
      <c r="H66" s="156">
        <f>H51+H61+H65</f>
        <v>534378.47</v>
      </c>
    </row>
    <row r="67" spans="1:8" outlineLevel="2">
      <c r="A67" s="157" t="s">
        <v>160</v>
      </c>
      <c r="B67" s="139"/>
      <c r="C67" s="140" t="s">
        <v>216</v>
      </c>
      <c r="D67" s="139"/>
      <c r="E67" s="141"/>
      <c r="F67" s="142"/>
      <c r="G67" s="148"/>
      <c r="H67" s="147"/>
    </row>
    <row r="68" spans="1:8" s="52" customFormat="1" outlineLevel="2">
      <c r="A68" s="145" t="s">
        <v>740</v>
      </c>
      <c r="B68" s="145" t="s">
        <v>217</v>
      </c>
      <c r="C68" s="146" t="s">
        <v>218</v>
      </c>
      <c r="D68" s="145" t="s">
        <v>210</v>
      </c>
      <c r="E68" s="141">
        <v>18419.41</v>
      </c>
      <c r="F68" s="147">
        <v>11.31</v>
      </c>
      <c r="G68" s="148">
        <f t="shared" ref="G68:G71" si="20">TRUNC(F68*(1+$E$2),2)</f>
        <v>13.82</v>
      </c>
      <c r="H68" s="147">
        <f t="shared" ref="H68:H71" si="21">TRUNC((G68*E68),2)</f>
        <v>254556.24</v>
      </c>
    </row>
    <row r="69" spans="1:8" s="52" customFormat="1" outlineLevel="2">
      <c r="A69" s="145" t="s">
        <v>741</v>
      </c>
      <c r="B69" s="145" t="s">
        <v>219</v>
      </c>
      <c r="C69" s="146" t="s">
        <v>220</v>
      </c>
      <c r="D69" s="145" t="s">
        <v>210</v>
      </c>
      <c r="E69" s="141">
        <v>18419.41</v>
      </c>
      <c r="F69" s="147">
        <v>3.67</v>
      </c>
      <c r="G69" s="148">
        <f t="shared" si="20"/>
        <v>4.4800000000000004</v>
      </c>
      <c r="H69" s="147">
        <f t="shared" si="21"/>
        <v>82518.95</v>
      </c>
    </row>
    <row r="70" spans="1:8" s="52" customFormat="1" ht="47.25" outlineLevel="2">
      <c r="A70" s="145" t="s">
        <v>742</v>
      </c>
      <c r="B70" s="145" t="s">
        <v>743</v>
      </c>
      <c r="C70" s="146" t="s">
        <v>744</v>
      </c>
      <c r="D70" s="145" t="s">
        <v>27</v>
      </c>
      <c r="E70" s="141">
        <v>4940.78</v>
      </c>
      <c r="F70" s="147">
        <v>9.5</v>
      </c>
      <c r="G70" s="148">
        <f t="shared" si="20"/>
        <v>11.61</v>
      </c>
      <c r="H70" s="147">
        <f t="shared" si="21"/>
        <v>57362.45</v>
      </c>
    </row>
    <row r="71" spans="1:8" s="52" customFormat="1" ht="47.25" outlineLevel="2">
      <c r="A71" s="145" t="s">
        <v>745</v>
      </c>
      <c r="B71" s="145" t="s">
        <v>746</v>
      </c>
      <c r="C71" s="146" t="s">
        <v>747</v>
      </c>
      <c r="D71" s="145" t="s">
        <v>27</v>
      </c>
      <c r="E71" s="141">
        <v>4940.78</v>
      </c>
      <c r="F71" s="147">
        <v>9.99</v>
      </c>
      <c r="G71" s="148">
        <f t="shared" si="20"/>
        <v>12.21</v>
      </c>
      <c r="H71" s="147">
        <f t="shared" si="21"/>
        <v>60326.92</v>
      </c>
    </row>
    <row r="72" spans="1:8" s="37" customFormat="1" outlineLevel="1">
      <c r="A72" s="145"/>
      <c r="B72" s="151"/>
      <c r="C72" s="152" t="s">
        <v>9</v>
      </c>
      <c r="D72" s="151"/>
      <c r="E72" s="153"/>
      <c r="F72" s="154"/>
      <c r="G72" s="155"/>
      <c r="H72" s="156">
        <f>SUM(H68:H71)</f>
        <v>454764.56</v>
      </c>
    </row>
    <row r="73" spans="1:8" s="37" customFormat="1" outlineLevel="1">
      <c r="A73" s="157" t="s">
        <v>161</v>
      </c>
      <c r="B73" s="139"/>
      <c r="C73" s="140" t="s">
        <v>748</v>
      </c>
      <c r="D73" s="139"/>
      <c r="E73" s="141"/>
      <c r="F73" s="142"/>
      <c r="G73" s="148"/>
      <c r="H73" s="172"/>
    </row>
    <row r="74" spans="1:8" s="52" customFormat="1" ht="31.5" outlineLevel="2">
      <c r="A74" s="145" t="s">
        <v>749</v>
      </c>
      <c r="B74" s="145" t="s">
        <v>750</v>
      </c>
      <c r="C74" s="146" t="s">
        <v>751</v>
      </c>
      <c r="D74" s="145" t="s">
        <v>24</v>
      </c>
      <c r="E74" s="141">
        <v>1</v>
      </c>
      <c r="F74" s="147">
        <v>433949.77</v>
      </c>
      <c r="G74" s="148">
        <f>TRUNC(F74*(1+$E$3),2)</f>
        <v>490059.47</v>
      </c>
      <c r="H74" s="147">
        <f t="shared" ref="H74:H79" si="22">TRUNC((G74*E74),2)</f>
        <v>490059.47</v>
      </c>
    </row>
    <row r="75" spans="1:8" s="52" customFormat="1" ht="31.5" outlineLevel="2">
      <c r="A75" s="145" t="s">
        <v>752</v>
      </c>
      <c r="B75" s="145" t="s">
        <v>753</v>
      </c>
      <c r="C75" s="146" t="s">
        <v>754</v>
      </c>
      <c r="D75" s="145" t="s">
        <v>24</v>
      </c>
      <c r="E75" s="141">
        <v>1</v>
      </c>
      <c r="F75" s="147">
        <v>86449.01</v>
      </c>
      <c r="G75" s="148">
        <f t="shared" ref="G75:G79" si="23">TRUNC(F75*(1+$E$3),2)</f>
        <v>97626.86</v>
      </c>
      <c r="H75" s="147">
        <f t="shared" si="22"/>
        <v>97626.86</v>
      </c>
    </row>
    <row r="76" spans="1:8" s="52" customFormat="1" ht="31.5" outlineLevel="2">
      <c r="A76" s="145" t="s">
        <v>755</v>
      </c>
      <c r="B76" s="145" t="s">
        <v>756</v>
      </c>
      <c r="C76" s="146" t="s">
        <v>757</v>
      </c>
      <c r="D76" s="145" t="s">
        <v>24</v>
      </c>
      <c r="E76" s="141">
        <v>1</v>
      </c>
      <c r="F76" s="147">
        <v>354761.6</v>
      </c>
      <c r="G76" s="148">
        <f t="shared" si="23"/>
        <v>400632.27</v>
      </c>
      <c r="H76" s="147">
        <f t="shared" si="22"/>
        <v>400632.27</v>
      </c>
    </row>
    <row r="77" spans="1:8" s="52" customFormat="1" ht="31.5" outlineLevel="2">
      <c r="A77" s="145" t="s">
        <v>758</v>
      </c>
      <c r="B77" s="145" t="s">
        <v>759</v>
      </c>
      <c r="C77" s="146" t="s">
        <v>760</v>
      </c>
      <c r="D77" s="145" t="s">
        <v>24</v>
      </c>
      <c r="E77" s="141">
        <v>1</v>
      </c>
      <c r="F77" s="147">
        <v>68174.02</v>
      </c>
      <c r="G77" s="148">
        <f t="shared" si="23"/>
        <v>76988.92</v>
      </c>
      <c r="H77" s="147">
        <f t="shared" si="22"/>
        <v>76988.92</v>
      </c>
    </row>
    <row r="78" spans="1:8" s="52" customFormat="1" ht="31.5" outlineLevel="2">
      <c r="A78" s="145" t="s">
        <v>761</v>
      </c>
      <c r="B78" s="145" t="s">
        <v>762</v>
      </c>
      <c r="C78" s="146" t="s">
        <v>763</v>
      </c>
      <c r="D78" s="145" t="s">
        <v>24</v>
      </c>
      <c r="E78" s="141">
        <v>1</v>
      </c>
      <c r="F78" s="147">
        <v>356236.42</v>
      </c>
      <c r="G78" s="148">
        <f t="shared" si="23"/>
        <v>402297.78</v>
      </c>
      <c r="H78" s="147">
        <f t="shared" si="22"/>
        <v>402297.78</v>
      </c>
    </row>
    <row r="79" spans="1:8" s="52" customFormat="1" ht="47.25" outlineLevel="2">
      <c r="A79" s="145" t="s">
        <v>764</v>
      </c>
      <c r="B79" s="145" t="s">
        <v>765</v>
      </c>
      <c r="C79" s="146" t="s">
        <v>766</v>
      </c>
      <c r="D79" s="145" t="s">
        <v>24</v>
      </c>
      <c r="E79" s="141">
        <v>1</v>
      </c>
      <c r="F79" s="147">
        <v>88243</v>
      </c>
      <c r="G79" s="148">
        <f t="shared" si="23"/>
        <v>99652.81</v>
      </c>
      <c r="H79" s="147">
        <f t="shared" si="22"/>
        <v>99652.81</v>
      </c>
    </row>
    <row r="80" spans="1:8" outlineLevel="2">
      <c r="A80" s="145"/>
      <c r="B80" s="151"/>
      <c r="C80" s="152" t="s">
        <v>9</v>
      </c>
      <c r="D80" s="151"/>
      <c r="E80" s="153"/>
      <c r="F80" s="154"/>
      <c r="G80" s="155"/>
      <c r="H80" s="156">
        <f>SUM(H74:H79)</f>
        <v>1567258.11</v>
      </c>
    </row>
    <row r="81" spans="1:9" outlineLevel="1">
      <c r="A81" s="136"/>
      <c r="B81" s="151"/>
      <c r="C81" s="152" t="s">
        <v>222</v>
      </c>
      <c r="D81" s="151"/>
      <c r="E81" s="153"/>
      <c r="F81" s="154"/>
      <c r="G81" s="155"/>
      <c r="H81" s="156">
        <f>H66+H72+H80</f>
        <v>2556401.14</v>
      </c>
    </row>
    <row r="82" spans="1:9" s="36" customFormat="1">
      <c r="A82" s="282"/>
      <c r="B82" s="282"/>
      <c r="C82" s="282"/>
      <c r="D82" s="282"/>
      <c r="E82" s="282"/>
      <c r="F82" s="282"/>
      <c r="G82" s="282"/>
      <c r="H82" s="282"/>
      <c r="I82" s="52"/>
    </row>
    <row r="83" spans="1:9" outlineLevel="2">
      <c r="A83" s="157" t="s">
        <v>65</v>
      </c>
      <c r="B83" s="139"/>
      <c r="C83" s="140" t="s">
        <v>768</v>
      </c>
      <c r="D83" s="139"/>
      <c r="E83" s="141"/>
      <c r="F83" s="142"/>
      <c r="G83" s="148"/>
      <c r="H83" s="147"/>
    </row>
    <row r="84" spans="1:9" s="52" customFormat="1" ht="63" outlineLevel="2">
      <c r="A84" s="145" t="s">
        <v>769</v>
      </c>
      <c r="B84" s="145" t="s">
        <v>770</v>
      </c>
      <c r="C84" s="146" t="s">
        <v>771</v>
      </c>
      <c r="D84" s="145" t="s">
        <v>27</v>
      </c>
      <c r="E84" s="141">
        <v>455</v>
      </c>
      <c r="F84" s="147">
        <v>9.3699999999999992</v>
      </c>
      <c r="G84" s="148">
        <f t="shared" ref="G84:G85" si="24">TRUNC(F84*(1+$E$2),2)</f>
        <v>11.45</v>
      </c>
      <c r="H84" s="147">
        <f t="shared" ref="H84:H85" si="25">TRUNC((G84*E84),2)</f>
        <v>5209.75</v>
      </c>
    </row>
    <row r="85" spans="1:9" s="52" customFormat="1" ht="47.25" outlineLevel="2">
      <c r="A85" s="145" t="s">
        <v>772</v>
      </c>
      <c r="B85" s="145" t="s">
        <v>773</v>
      </c>
      <c r="C85" s="146" t="s">
        <v>410</v>
      </c>
      <c r="D85" s="145" t="s">
        <v>412</v>
      </c>
      <c r="E85" s="141">
        <v>455</v>
      </c>
      <c r="F85" s="147">
        <v>25.5</v>
      </c>
      <c r="G85" s="148">
        <f t="shared" si="24"/>
        <v>31.16</v>
      </c>
      <c r="H85" s="147">
        <f t="shared" si="25"/>
        <v>14177.8</v>
      </c>
    </row>
    <row r="86" spans="1:9" s="37" customFormat="1" outlineLevel="1">
      <c r="A86" s="145"/>
      <c r="B86" s="151"/>
      <c r="C86" s="152" t="s">
        <v>9</v>
      </c>
      <c r="D86" s="151"/>
      <c r="E86" s="153"/>
      <c r="F86" s="154"/>
      <c r="G86" s="155"/>
      <c r="H86" s="156">
        <f>SUM(H84:H85)</f>
        <v>19387.55</v>
      </c>
    </row>
    <row r="87" spans="1:9" s="36" customFormat="1">
      <c r="A87" s="282"/>
      <c r="B87" s="282"/>
      <c r="C87" s="282"/>
      <c r="D87" s="282"/>
      <c r="E87" s="282"/>
      <c r="F87" s="282"/>
      <c r="G87" s="282"/>
      <c r="H87" s="282"/>
      <c r="I87" s="52"/>
    </row>
    <row r="88" spans="1:9" outlineLevel="2">
      <c r="A88" s="157" t="s">
        <v>66</v>
      </c>
      <c r="B88" s="139"/>
      <c r="C88" s="140" t="s">
        <v>774</v>
      </c>
      <c r="D88" s="139"/>
      <c r="E88" s="141"/>
      <c r="F88" s="142"/>
      <c r="G88" s="148"/>
      <c r="H88" s="147"/>
    </row>
    <row r="89" spans="1:9" outlineLevel="2">
      <c r="A89" s="157" t="s">
        <v>184</v>
      </c>
      <c r="B89" s="157"/>
      <c r="C89" s="163" t="s">
        <v>775</v>
      </c>
      <c r="D89" s="157"/>
      <c r="E89" s="164"/>
      <c r="F89" s="206"/>
      <c r="G89" s="211"/>
      <c r="H89" s="212"/>
    </row>
    <row r="90" spans="1:9" s="52" customFormat="1" ht="47.25" outlineLevel="2">
      <c r="A90" s="145" t="s">
        <v>776</v>
      </c>
      <c r="B90" s="145" t="s">
        <v>777</v>
      </c>
      <c r="C90" s="146" t="s">
        <v>778</v>
      </c>
      <c r="D90" s="145" t="s">
        <v>27</v>
      </c>
      <c r="E90" s="141">
        <v>1304.31</v>
      </c>
      <c r="F90" s="147">
        <v>60.97</v>
      </c>
      <c r="G90" s="148">
        <f t="shared" ref="G90:G94" si="26">TRUNC(F90*(1+$E$2),2)</f>
        <v>74.52</v>
      </c>
      <c r="H90" s="147">
        <f t="shared" ref="H90:H94" si="27">TRUNC((G90*E90),2)</f>
        <v>97197.18</v>
      </c>
    </row>
    <row r="91" spans="1:9" s="52" customFormat="1" ht="47.25" outlineLevel="2">
      <c r="A91" s="145" t="s">
        <v>779</v>
      </c>
      <c r="B91" s="145" t="s">
        <v>780</v>
      </c>
      <c r="C91" s="146" t="s">
        <v>781</v>
      </c>
      <c r="D91" s="145" t="s">
        <v>27</v>
      </c>
      <c r="E91" s="141">
        <v>655.87</v>
      </c>
      <c r="F91" s="147">
        <v>194.69</v>
      </c>
      <c r="G91" s="148">
        <f t="shared" si="26"/>
        <v>237.96</v>
      </c>
      <c r="H91" s="147">
        <f t="shared" si="27"/>
        <v>156070.82</v>
      </c>
    </row>
    <row r="92" spans="1:9" s="52" customFormat="1" outlineLevel="2">
      <c r="A92" s="145" t="s">
        <v>782</v>
      </c>
      <c r="B92" s="145" t="s">
        <v>783</v>
      </c>
      <c r="C92" s="146" t="s">
        <v>784</v>
      </c>
      <c r="D92" s="145" t="s">
        <v>27</v>
      </c>
      <c r="E92" s="141">
        <v>58.21</v>
      </c>
      <c r="F92" s="147">
        <v>911.41</v>
      </c>
      <c r="G92" s="148">
        <f t="shared" si="26"/>
        <v>1114.01</v>
      </c>
      <c r="H92" s="147">
        <f t="shared" si="27"/>
        <v>64846.52</v>
      </c>
    </row>
    <row r="93" spans="1:9" s="52" customFormat="1" ht="31.5" outlineLevel="2">
      <c r="A93" s="145" t="s">
        <v>785</v>
      </c>
      <c r="B93" s="145" t="s">
        <v>786</v>
      </c>
      <c r="C93" s="146" t="s">
        <v>787</v>
      </c>
      <c r="D93" s="145" t="s">
        <v>26</v>
      </c>
      <c r="E93" s="141">
        <v>497.53</v>
      </c>
      <c r="F93" s="147">
        <v>26.9</v>
      </c>
      <c r="G93" s="148">
        <f t="shared" si="26"/>
        <v>32.869999999999997</v>
      </c>
      <c r="H93" s="147">
        <f t="shared" si="27"/>
        <v>16353.81</v>
      </c>
    </row>
    <row r="94" spans="1:9" s="52" customFormat="1" ht="31.5" outlineLevel="2">
      <c r="A94" s="145" t="s">
        <v>788</v>
      </c>
      <c r="B94" s="145" t="s">
        <v>789</v>
      </c>
      <c r="C94" s="146" t="s">
        <v>577</v>
      </c>
      <c r="D94" s="145" t="s">
        <v>27</v>
      </c>
      <c r="E94" s="141">
        <v>655.87</v>
      </c>
      <c r="F94" s="147">
        <v>138.38999999999999</v>
      </c>
      <c r="G94" s="148">
        <f t="shared" si="26"/>
        <v>169.15</v>
      </c>
      <c r="H94" s="147">
        <f t="shared" si="27"/>
        <v>110940.41</v>
      </c>
    </row>
    <row r="95" spans="1:9" s="37" customFormat="1" outlineLevel="1">
      <c r="A95" s="170"/>
      <c r="B95" s="151"/>
      <c r="C95" s="152" t="s">
        <v>9</v>
      </c>
      <c r="D95" s="151"/>
      <c r="E95" s="153"/>
      <c r="F95" s="154"/>
      <c r="G95" s="155"/>
      <c r="H95" s="156">
        <f>SUM(H90:H94)</f>
        <v>445408.74</v>
      </c>
    </row>
    <row r="96" spans="1:9" outlineLevel="2">
      <c r="A96" s="157" t="s">
        <v>185</v>
      </c>
      <c r="B96" s="139"/>
      <c r="C96" s="140" t="s">
        <v>790</v>
      </c>
      <c r="D96" s="139"/>
      <c r="E96" s="141"/>
      <c r="F96" s="142"/>
      <c r="G96" s="148"/>
      <c r="H96" s="147"/>
    </row>
    <row r="97" spans="1:8" s="52" customFormat="1" ht="63" outlineLevel="2">
      <c r="A97" s="145" t="s">
        <v>791</v>
      </c>
      <c r="B97" s="145" t="s">
        <v>792</v>
      </c>
      <c r="C97" s="146" t="s">
        <v>793</v>
      </c>
      <c r="D97" s="145" t="s">
        <v>27</v>
      </c>
      <c r="E97" s="141">
        <v>2663.84</v>
      </c>
      <c r="F97" s="147">
        <v>5.9</v>
      </c>
      <c r="G97" s="148">
        <f t="shared" ref="G97:G101" si="28">TRUNC(F97*(1+$E$2),2)</f>
        <v>7.21</v>
      </c>
      <c r="H97" s="147">
        <f t="shared" ref="H97:H101" si="29">TRUNC((G97*E97),2)</f>
        <v>19206.28</v>
      </c>
    </row>
    <row r="98" spans="1:8" s="52" customFormat="1" ht="63" outlineLevel="2">
      <c r="A98" s="145" t="s">
        <v>794</v>
      </c>
      <c r="B98" s="145" t="s">
        <v>795</v>
      </c>
      <c r="C98" s="146" t="s">
        <v>796</v>
      </c>
      <c r="D98" s="145" t="s">
        <v>27</v>
      </c>
      <c r="E98" s="141">
        <v>2515.19</v>
      </c>
      <c r="F98" s="147">
        <v>106.38</v>
      </c>
      <c r="G98" s="148">
        <f t="shared" si="28"/>
        <v>130.02000000000001</v>
      </c>
      <c r="H98" s="147">
        <f t="shared" si="29"/>
        <v>327025</v>
      </c>
    </row>
    <row r="99" spans="1:8" s="52" customFormat="1" ht="78.75" outlineLevel="2">
      <c r="A99" s="145" t="s">
        <v>797</v>
      </c>
      <c r="B99" s="145" t="s">
        <v>798</v>
      </c>
      <c r="C99" s="146" t="s">
        <v>799</v>
      </c>
      <c r="D99" s="145" t="s">
        <v>27</v>
      </c>
      <c r="E99" s="141">
        <v>377.8</v>
      </c>
      <c r="F99" s="147">
        <v>35.520000000000003</v>
      </c>
      <c r="G99" s="148">
        <f t="shared" si="28"/>
        <v>43.41</v>
      </c>
      <c r="H99" s="147">
        <f t="shared" si="29"/>
        <v>16400.29</v>
      </c>
    </row>
    <row r="100" spans="1:8" s="52" customFormat="1" ht="47.25" outlineLevel="2">
      <c r="A100" s="145" t="s">
        <v>800</v>
      </c>
      <c r="B100" s="145" t="s">
        <v>801</v>
      </c>
      <c r="C100" s="146" t="s">
        <v>802</v>
      </c>
      <c r="D100" s="145" t="s">
        <v>27</v>
      </c>
      <c r="E100" s="141">
        <v>401.1</v>
      </c>
      <c r="F100" s="147">
        <v>328.31</v>
      </c>
      <c r="G100" s="148">
        <f t="shared" si="28"/>
        <v>401.29</v>
      </c>
      <c r="H100" s="147">
        <f t="shared" si="29"/>
        <v>160957.41</v>
      </c>
    </row>
    <row r="101" spans="1:8" s="52" customFormat="1" ht="47.25" outlineLevel="2">
      <c r="A101" s="145" t="s">
        <v>803</v>
      </c>
      <c r="B101" s="145" t="s">
        <v>804</v>
      </c>
      <c r="C101" s="146" t="s">
        <v>805</v>
      </c>
      <c r="D101" s="145" t="s">
        <v>27</v>
      </c>
      <c r="E101" s="141">
        <v>108.14</v>
      </c>
      <c r="F101" s="147">
        <v>257.63</v>
      </c>
      <c r="G101" s="148">
        <f t="shared" si="28"/>
        <v>314.89999999999998</v>
      </c>
      <c r="H101" s="147">
        <f t="shared" si="29"/>
        <v>34053.279999999999</v>
      </c>
    </row>
    <row r="102" spans="1:8" s="37" customFormat="1" outlineLevel="1">
      <c r="A102" s="145"/>
      <c r="B102" s="151"/>
      <c r="C102" s="152" t="s">
        <v>9</v>
      </c>
      <c r="D102" s="151"/>
      <c r="E102" s="153"/>
      <c r="F102" s="154"/>
      <c r="G102" s="155"/>
      <c r="H102" s="156">
        <f>SUM(H97:H101)</f>
        <v>557642.26</v>
      </c>
    </row>
    <row r="103" spans="1:8" outlineLevel="2">
      <c r="A103" s="157" t="s">
        <v>186</v>
      </c>
      <c r="B103" s="139"/>
      <c r="C103" s="140" t="s">
        <v>151</v>
      </c>
      <c r="D103" s="139"/>
      <c r="E103" s="141"/>
      <c r="F103" s="142"/>
      <c r="G103" s="148"/>
      <c r="H103" s="147"/>
    </row>
    <row r="104" spans="1:8" s="52" customFormat="1" outlineLevel="2">
      <c r="A104" s="145" t="s">
        <v>806</v>
      </c>
      <c r="B104" s="145" t="s">
        <v>807</v>
      </c>
      <c r="C104" s="146" t="s">
        <v>808</v>
      </c>
      <c r="D104" s="145" t="s">
        <v>27</v>
      </c>
      <c r="E104" s="141">
        <v>1462.14</v>
      </c>
      <c r="F104" s="147">
        <v>15.55</v>
      </c>
      <c r="G104" s="148">
        <f t="shared" ref="G104:G108" si="30">TRUNC(F104*(1+$E$2),2)</f>
        <v>19</v>
      </c>
      <c r="H104" s="147">
        <f t="shared" ref="H104:H108" si="31">TRUNC((G104*E104),2)</f>
        <v>27780.66</v>
      </c>
    </row>
    <row r="105" spans="1:8" s="52" customFormat="1" outlineLevel="2">
      <c r="A105" s="145" t="s">
        <v>809</v>
      </c>
      <c r="B105" s="145" t="s">
        <v>810</v>
      </c>
      <c r="C105" s="146" t="s">
        <v>811</v>
      </c>
      <c r="D105" s="145" t="s">
        <v>27</v>
      </c>
      <c r="E105" s="141">
        <v>1104</v>
      </c>
      <c r="F105" s="147">
        <v>15.71</v>
      </c>
      <c r="G105" s="148">
        <f t="shared" ref="G105:G106" si="32">TRUNC(F105*(1+$E$2),2)</f>
        <v>19.2</v>
      </c>
      <c r="H105" s="147">
        <f t="shared" ref="H105:H106" si="33">TRUNC((G105*E105),2)</f>
        <v>21196.799999999999</v>
      </c>
    </row>
    <row r="106" spans="1:8" s="52" customFormat="1" ht="31.5" outlineLevel="2">
      <c r="A106" s="145" t="s">
        <v>812</v>
      </c>
      <c r="B106" s="145" t="s">
        <v>813</v>
      </c>
      <c r="C106" s="146" t="s">
        <v>814</v>
      </c>
      <c r="D106" s="145" t="s">
        <v>27</v>
      </c>
      <c r="E106" s="141">
        <v>1104</v>
      </c>
      <c r="F106" s="147">
        <v>27.27</v>
      </c>
      <c r="G106" s="148">
        <f t="shared" si="32"/>
        <v>33.33</v>
      </c>
      <c r="H106" s="147">
        <f t="shared" si="33"/>
        <v>36796.32</v>
      </c>
    </row>
    <row r="107" spans="1:8" s="52" customFormat="1" ht="31.5" outlineLevel="2">
      <c r="A107" s="145" t="s">
        <v>815</v>
      </c>
      <c r="B107" s="145" t="s">
        <v>816</v>
      </c>
      <c r="C107" s="146" t="s">
        <v>817</v>
      </c>
      <c r="D107" s="145" t="s">
        <v>27</v>
      </c>
      <c r="E107" s="141">
        <v>2566.14</v>
      </c>
      <c r="F107" s="147">
        <v>3.08</v>
      </c>
      <c r="G107" s="148">
        <f t="shared" si="30"/>
        <v>3.76</v>
      </c>
      <c r="H107" s="147">
        <f t="shared" si="31"/>
        <v>9648.68</v>
      </c>
    </row>
    <row r="108" spans="1:8" s="52" customFormat="1" ht="31.5" outlineLevel="2">
      <c r="A108" s="145" t="s">
        <v>818</v>
      </c>
      <c r="B108" s="145" t="s">
        <v>819</v>
      </c>
      <c r="C108" s="146" t="s">
        <v>414</v>
      </c>
      <c r="D108" s="145" t="s">
        <v>27</v>
      </c>
      <c r="E108" s="141">
        <v>1462.14</v>
      </c>
      <c r="F108" s="147">
        <v>16.87</v>
      </c>
      <c r="G108" s="148">
        <f t="shared" si="30"/>
        <v>20.62</v>
      </c>
      <c r="H108" s="147">
        <f t="shared" si="31"/>
        <v>30149.32</v>
      </c>
    </row>
    <row r="109" spans="1:8" s="37" customFormat="1" outlineLevel="1">
      <c r="A109" s="170"/>
      <c r="B109" s="151"/>
      <c r="C109" s="152" t="s">
        <v>9</v>
      </c>
      <c r="D109" s="151"/>
      <c r="E109" s="153"/>
      <c r="F109" s="154"/>
      <c r="G109" s="155"/>
      <c r="H109" s="156">
        <f>SUM(H104:H108)</f>
        <v>125571.78</v>
      </c>
    </row>
    <row r="110" spans="1:8" outlineLevel="2">
      <c r="A110" s="157" t="s">
        <v>187</v>
      </c>
      <c r="B110" s="139"/>
      <c r="C110" s="140" t="s">
        <v>838</v>
      </c>
      <c r="D110" s="139"/>
      <c r="E110" s="141"/>
      <c r="F110" s="142"/>
      <c r="G110" s="148"/>
      <c r="H110" s="147"/>
    </row>
    <row r="111" spans="1:8" s="52" customFormat="1" ht="47.25" outlineLevel="2">
      <c r="A111" s="145" t="s">
        <v>820</v>
      </c>
      <c r="B111" s="145" t="s">
        <v>821</v>
      </c>
      <c r="C111" s="146" t="s">
        <v>822</v>
      </c>
      <c r="D111" s="145" t="s">
        <v>157</v>
      </c>
      <c r="E111" s="141">
        <v>81.819999999999993</v>
      </c>
      <c r="F111" s="147">
        <v>662.39</v>
      </c>
      <c r="G111" s="148">
        <f t="shared" ref="G111:G117" si="34">TRUNC(F111*(1+$E$2),2)</f>
        <v>809.63</v>
      </c>
      <c r="H111" s="147">
        <f t="shared" ref="H111:H117" si="35">TRUNC((G111*E111),2)</f>
        <v>66243.92</v>
      </c>
    </row>
    <row r="112" spans="1:8" s="52" customFormat="1" ht="31.5" outlineLevel="2">
      <c r="A112" s="145" t="s">
        <v>823</v>
      </c>
      <c r="B112" s="145" t="s">
        <v>824</v>
      </c>
      <c r="C112" s="146" t="s">
        <v>825</v>
      </c>
      <c r="D112" s="145" t="s">
        <v>26</v>
      </c>
      <c r="E112" s="141">
        <v>408.8</v>
      </c>
      <c r="F112" s="147">
        <v>38.35</v>
      </c>
      <c r="G112" s="148">
        <f t="shared" si="34"/>
        <v>46.87</v>
      </c>
      <c r="H112" s="147">
        <f t="shared" si="35"/>
        <v>19160.45</v>
      </c>
    </row>
    <row r="113" spans="1:8" s="52" customFormat="1" ht="31.5" outlineLevel="2">
      <c r="A113" s="145" t="s">
        <v>826</v>
      </c>
      <c r="B113" s="145" t="s">
        <v>827</v>
      </c>
      <c r="C113" s="146" t="s">
        <v>828</v>
      </c>
      <c r="D113" s="145" t="s">
        <v>26</v>
      </c>
      <c r="E113" s="141">
        <v>88.8</v>
      </c>
      <c r="F113" s="147">
        <v>49.08</v>
      </c>
      <c r="G113" s="148">
        <f t="shared" si="34"/>
        <v>59.99</v>
      </c>
      <c r="H113" s="147">
        <f t="shared" si="35"/>
        <v>5327.11</v>
      </c>
    </row>
    <row r="114" spans="1:8" s="52" customFormat="1" outlineLevel="2">
      <c r="A114" s="145" t="s">
        <v>829</v>
      </c>
      <c r="B114" s="145" t="s">
        <v>830</v>
      </c>
      <c r="C114" s="146" t="s">
        <v>580</v>
      </c>
      <c r="D114" s="145" t="s">
        <v>27</v>
      </c>
      <c r="E114" s="141">
        <v>29.73</v>
      </c>
      <c r="F114" s="147">
        <v>455.02</v>
      </c>
      <c r="G114" s="148">
        <f t="shared" si="34"/>
        <v>556.16999999999996</v>
      </c>
      <c r="H114" s="147">
        <f t="shared" si="35"/>
        <v>16534.93</v>
      </c>
    </row>
    <row r="115" spans="1:8" s="52" customFormat="1" ht="63" outlineLevel="2">
      <c r="A115" s="145" t="s">
        <v>831</v>
      </c>
      <c r="B115" s="145" t="s">
        <v>832</v>
      </c>
      <c r="C115" s="146" t="s">
        <v>833</v>
      </c>
      <c r="D115" s="145" t="s">
        <v>27</v>
      </c>
      <c r="E115" s="141">
        <v>2098.12</v>
      </c>
      <c r="F115" s="147">
        <v>270.92</v>
      </c>
      <c r="G115" s="148">
        <f t="shared" si="34"/>
        <v>331.14</v>
      </c>
      <c r="H115" s="147">
        <f t="shared" si="35"/>
        <v>694771.45</v>
      </c>
    </row>
    <row r="116" spans="1:8" s="52" customFormat="1" ht="47.25" outlineLevel="2">
      <c r="A116" s="145" t="s">
        <v>834</v>
      </c>
      <c r="B116" s="145" t="s">
        <v>835</v>
      </c>
      <c r="C116" s="146" t="s">
        <v>836</v>
      </c>
      <c r="D116" s="145" t="s">
        <v>27</v>
      </c>
      <c r="E116" s="141">
        <v>105.51</v>
      </c>
      <c r="F116" s="147">
        <v>340.71</v>
      </c>
      <c r="G116" s="148">
        <f t="shared" si="34"/>
        <v>416.44</v>
      </c>
      <c r="H116" s="147">
        <f t="shared" si="35"/>
        <v>43938.58</v>
      </c>
    </row>
    <row r="117" spans="1:8" s="52" customFormat="1" ht="47.25" outlineLevel="2">
      <c r="A117" s="145" t="s">
        <v>837</v>
      </c>
      <c r="B117" s="145" t="s">
        <v>2563</v>
      </c>
      <c r="C117" s="146" t="s">
        <v>2561</v>
      </c>
      <c r="D117" s="145" t="s">
        <v>157</v>
      </c>
      <c r="E117" s="141">
        <v>20.36</v>
      </c>
      <c r="F117" s="147">
        <v>907.92</v>
      </c>
      <c r="G117" s="148">
        <f t="shared" si="34"/>
        <v>1109.75</v>
      </c>
      <c r="H117" s="147">
        <f t="shared" si="35"/>
        <v>22594.51</v>
      </c>
    </row>
    <row r="118" spans="1:8" s="37" customFormat="1" outlineLevel="1">
      <c r="A118" s="170"/>
      <c r="B118" s="151"/>
      <c r="C118" s="152" t="s">
        <v>9</v>
      </c>
      <c r="D118" s="151"/>
      <c r="E118" s="153"/>
      <c r="F118" s="154"/>
      <c r="G118" s="155"/>
      <c r="H118" s="156">
        <f>SUM(H111:H117)</f>
        <v>868570.95</v>
      </c>
    </row>
    <row r="119" spans="1:8" outlineLevel="2">
      <c r="A119" s="157" t="s">
        <v>188</v>
      </c>
      <c r="B119" s="139"/>
      <c r="C119" s="140" t="s">
        <v>839</v>
      </c>
      <c r="D119" s="139"/>
      <c r="E119" s="141"/>
      <c r="F119" s="142"/>
      <c r="G119" s="148"/>
      <c r="H119" s="147"/>
    </row>
    <row r="120" spans="1:8" s="52" customFormat="1" ht="31.5" outlineLevel="2">
      <c r="A120" s="145" t="s">
        <v>840</v>
      </c>
      <c r="B120" s="145" t="s">
        <v>2564</v>
      </c>
      <c r="C120" s="146" t="s">
        <v>2560</v>
      </c>
      <c r="D120" s="145" t="s">
        <v>27</v>
      </c>
      <c r="E120" s="141">
        <v>2211.27</v>
      </c>
      <c r="F120" s="147">
        <v>45.36</v>
      </c>
      <c r="G120" s="148">
        <f t="shared" ref="G120:G123" si="36">TRUNC(F120*(1+$E$2),2)</f>
        <v>55.44</v>
      </c>
      <c r="H120" s="147">
        <f t="shared" ref="H120:H123" si="37">TRUNC((G120*E120),2)</f>
        <v>122592.8</v>
      </c>
    </row>
    <row r="121" spans="1:8" s="52" customFormat="1" ht="31.5" outlineLevel="2">
      <c r="A121" s="145" t="s">
        <v>841</v>
      </c>
      <c r="B121" s="145" t="s">
        <v>842</v>
      </c>
      <c r="C121" s="146" t="s">
        <v>418</v>
      </c>
      <c r="D121" s="145" t="s">
        <v>27</v>
      </c>
      <c r="E121" s="141">
        <v>2211.27</v>
      </c>
      <c r="F121" s="147">
        <v>28.64</v>
      </c>
      <c r="G121" s="148">
        <f t="shared" si="36"/>
        <v>35</v>
      </c>
      <c r="H121" s="147">
        <f t="shared" si="37"/>
        <v>77394.45</v>
      </c>
    </row>
    <row r="122" spans="1:8" s="52" customFormat="1" outlineLevel="2">
      <c r="A122" s="145" t="s">
        <v>843</v>
      </c>
      <c r="B122" s="145" t="s">
        <v>844</v>
      </c>
      <c r="C122" s="146" t="s">
        <v>507</v>
      </c>
      <c r="D122" s="145" t="s">
        <v>26</v>
      </c>
      <c r="E122" s="141">
        <v>2771.9</v>
      </c>
      <c r="F122" s="147">
        <v>14.07</v>
      </c>
      <c r="G122" s="148">
        <f t="shared" si="36"/>
        <v>17.190000000000001</v>
      </c>
      <c r="H122" s="147">
        <f t="shared" si="37"/>
        <v>47648.959999999999</v>
      </c>
    </row>
    <row r="123" spans="1:8" s="52" customFormat="1" ht="31.5" outlineLevel="2">
      <c r="A123" s="145" t="s">
        <v>845</v>
      </c>
      <c r="B123" s="145" t="s">
        <v>789</v>
      </c>
      <c r="C123" s="146" t="s">
        <v>577</v>
      </c>
      <c r="D123" s="145" t="s">
        <v>27</v>
      </c>
      <c r="E123" s="141">
        <v>2211.27</v>
      </c>
      <c r="F123" s="147">
        <v>138.38999999999999</v>
      </c>
      <c r="G123" s="148">
        <f t="shared" si="36"/>
        <v>169.15</v>
      </c>
      <c r="H123" s="147">
        <f t="shared" si="37"/>
        <v>374036.32</v>
      </c>
    </row>
    <row r="124" spans="1:8" s="37" customFormat="1" outlineLevel="1">
      <c r="A124" s="170"/>
      <c r="B124" s="151"/>
      <c r="C124" s="152" t="s">
        <v>9</v>
      </c>
      <c r="D124" s="151"/>
      <c r="E124" s="153"/>
      <c r="F124" s="154"/>
      <c r="G124" s="155"/>
      <c r="H124" s="156">
        <f>SUM(H120:H123)</f>
        <v>621672.53</v>
      </c>
    </row>
    <row r="125" spans="1:8" outlineLevel="2">
      <c r="A125" s="157" t="s">
        <v>847</v>
      </c>
      <c r="B125" s="139"/>
      <c r="C125" s="140" t="s">
        <v>846</v>
      </c>
      <c r="D125" s="139"/>
      <c r="E125" s="141"/>
      <c r="F125" s="142"/>
      <c r="G125" s="148"/>
      <c r="H125" s="147"/>
    </row>
    <row r="126" spans="1:8" s="52" customFormat="1" ht="31.5" outlineLevel="2">
      <c r="A126" s="145" t="s">
        <v>848</v>
      </c>
      <c r="B126" s="145" t="s">
        <v>849</v>
      </c>
      <c r="C126" s="146" t="s">
        <v>850</v>
      </c>
      <c r="D126" s="145" t="s">
        <v>27</v>
      </c>
      <c r="E126" s="141">
        <v>286.06</v>
      </c>
      <c r="F126" s="147">
        <v>46.41</v>
      </c>
      <c r="G126" s="148">
        <f t="shared" ref="G126:G128" si="38">TRUNC(F126*(1+$E$2),2)</f>
        <v>56.72</v>
      </c>
      <c r="H126" s="147">
        <f t="shared" ref="H126:H128" si="39">TRUNC((G126*E126),2)</f>
        <v>16225.32</v>
      </c>
    </row>
    <row r="127" spans="1:8" s="52" customFormat="1" ht="31.5" outlineLevel="2">
      <c r="A127" s="145" t="s">
        <v>851</v>
      </c>
      <c r="B127" s="145" t="s">
        <v>852</v>
      </c>
      <c r="C127" s="146" t="s">
        <v>530</v>
      </c>
      <c r="D127" s="145" t="s">
        <v>27</v>
      </c>
      <c r="E127" s="141">
        <v>2300.9499999999998</v>
      </c>
      <c r="F127" s="147">
        <v>314.57</v>
      </c>
      <c r="G127" s="148">
        <f t="shared" si="38"/>
        <v>384.49</v>
      </c>
      <c r="H127" s="147">
        <f t="shared" si="39"/>
        <v>884692.26</v>
      </c>
    </row>
    <row r="128" spans="1:8" s="52" customFormat="1" ht="47.25" outlineLevel="2">
      <c r="A128" s="145" t="s">
        <v>853</v>
      </c>
      <c r="B128" s="145" t="s">
        <v>854</v>
      </c>
      <c r="C128" s="146" t="s">
        <v>855</v>
      </c>
      <c r="D128" s="145" t="s">
        <v>27</v>
      </c>
      <c r="E128" s="141">
        <v>437.31</v>
      </c>
      <c r="F128" s="147">
        <v>219.04</v>
      </c>
      <c r="G128" s="148">
        <f t="shared" si="38"/>
        <v>267.73</v>
      </c>
      <c r="H128" s="147">
        <f t="shared" si="39"/>
        <v>117081</v>
      </c>
    </row>
    <row r="129" spans="1:8" s="37" customFormat="1" outlineLevel="1">
      <c r="A129" s="170"/>
      <c r="B129" s="151"/>
      <c r="C129" s="152" t="s">
        <v>9</v>
      </c>
      <c r="D129" s="151"/>
      <c r="E129" s="153"/>
      <c r="F129" s="154"/>
      <c r="G129" s="155"/>
      <c r="H129" s="156">
        <f>SUM(H126:H128)</f>
        <v>1017998.58</v>
      </c>
    </row>
    <row r="130" spans="1:8" outlineLevel="2">
      <c r="A130" s="157" t="s">
        <v>856</v>
      </c>
      <c r="B130" s="139"/>
      <c r="C130" s="140" t="s">
        <v>2489</v>
      </c>
      <c r="D130" s="139"/>
      <c r="E130" s="141"/>
      <c r="F130" s="142"/>
      <c r="G130" s="148"/>
      <c r="H130" s="147"/>
    </row>
    <row r="131" spans="1:8" s="52" customFormat="1" ht="94.5" outlineLevel="2">
      <c r="A131" s="145" t="s">
        <v>857</v>
      </c>
      <c r="B131" s="145" t="s">
        <v>858</v>
      </c>
      <c r="C131" s="146" t="s">
        <v>859</v>
      </c>
      <c r="D131" s="145" t="s">
        <v>24</v>
      </c>
      <c r="E131" s="141">
        <v>6</v>
      </c>
      <c r="F131" s="147">
        <v>2798.54</v>
      </c>
      <c r="G131" s="148">
        <f t="shared" ref="G131:G134" si="40">TRUNC(F131*(1+$E$2),2)</f>
        <v>3420.65</v>
      </c>
      <c r="H131" s="147">
        <f t="shared" ref="H131:H134" si="41">TRUNC((G131*E131),2)</f>
        <v>20523.900000000001</v>
      </c>
    </row>
    <row r="132" spans="1:8" s="52" customFormat="1" ht="31.5" outlineLevel="2">
      <c r="A132" s="145" t="s">
        <v>860</v>
      </c>
      <c r="B132" s="145" t="s">
        <v>861</v>
      </c>
      <c r="C132" s="146" t="s">
        <v>487</v>
      </c>
      <c r="D132" s="145" t="s">
        <v>24</v>
      </c>
      <c r="E132" s="141">
        <v>3</v>
      </c>
      <c r="F132" s="147">
        <v>3973.45</v>
      </c>
      <c r="G132" s="148">
        <f t="shared" si="40"/>
        <v>4856.74</v>
      </c>
      <c r="H132" s="147">
        <f t="shared" si="41"/>
        <v>14570.22</v>
      </c>
    </row>
    <row r="133" spans="1:8" s="52" customFormat="1" ht="47.25" outlineLevel="2">
      <c r="A133" s="145" t="s">
        <v>862</v>
      </c>
      <c r="B133" s="145" t="s">
        <v>863</v>
      </c>
      <c r="C133" s="146" t="s">
        <v>864</v>
      </c>
      <c r="D133" s="145" t="s">
        <v>27</v>
      </c>
      <c r="E133" s="141">
        <v>2.16</v>
      </c>
      <c r="F133" s="147">
        <v>715.83</v>
      </c>
      <c r="G133" s="148">
        <f t="shared" si="40"/>
        <v>874.95</v>
      </c>
      <c r="H133" s="147">
        <f t="shared" si="41"/>
        <v>1889.89</v>
      </c>
    </row>
    <row r="134" spans="1:8" s="52" customFormat="1" ht="63" outlineLevel="2">
      <c r="A134" s="145" t="s">
        <v>865</v>
      </c>
      <c r="B134" s="145" t="s">
        <v>866</v>
      </c>
      <c r="C134" s="146" t="s">
        <v>867</v>
      </c>
      <c r="D134" s="145" t="s">
        <v>27</v>
      </c>
      <c r="E134" s="141">
        <v>37.799999999999997</v>
      </c>
      <c r="F134" s="147">
        <v>372.84</v>
      </c>
      <c r="G134" s="148">
        <f t="shared" si="40"/>
        <v>455.72</v>
      </c>
      <c r="H134" s="147">
        <f t="shared" si="41"/>
        <v>17226.21</v>
      </c>
    </row>
    <row r="135" spans="1:8" s="37" customFormat="1" outlineLevel="1">
      <c r="A135" s="170"/>
      <c r="B135" s="151"/>
      <c r="C135" s="152" t="s">
        <v>9</v>
      </c>
      <c r="D135" s="151"/>
      <c r="E135" s="153"/>
      <c r="F135" s="154"/>
      <c r="G135" s="155"/>
      <c r="H135" s="156">
        <f>SUM(H131:H134)</f>
        <v>54210.22</v>
      </c>
    </row>
    <row r="136" spans="1:8" outlineLevel="2">
      <c r="A136" s="157" t="s">
        <v>868</v>
      </c>
      <c r="B136" s="139"/>
      <c r="C136" s="140" t="s">
        <v>869</v>
      </c>
      <c r="D136" s="139"/>
      <c r="E136" s="141"/>
      <c r="F136" s="142"/>
      <c r="G136" s="148"/>
      <c r="H136" s="147"/>
    </row>
    <row r="137" spans="1:8" s="52" customFormat="1" outlineLevel="2">
      <c r="A137" s="145" t="s">
        <v>870</v>
      </c>
      <c r="B137" s="145" t="s">
        <v>871</v>
      </c>
      <c r="C137" s="146" t="s">
        <v>872</v>
      </c>
      <c r="D137" s="145" t="s">
        <v>27</v>
      </c>
      <c r="E137" s="141">
        <v>44.075000000000003</v>
      </c>
      <c r="F137" s="147">
        <v>978.12</v>
      </c>
      <c r="G137" s="148">
        <f t="shared" ref="G137:G139" si="42">TRUNC(F137*(1+$E$2),2)</f>
        <v>1195.55</v>
      </c>
      <c r="H137" s="147">
        <f t="shared" ref="H137:H139" si="43">TRUNC((G137*E137),2)</f>
        <v>52693.86</v>
      </c>
    </row>
    <row r="138" spans="1:8" s="52" customFormat="1" ht="47.25" outlineLevel="2">
      <c r="A138" s="145" t="s">
        <v>873</v>
      </c>
      <c r="B138" s="145" t="s">
        <v>874</v>
      </c>
      <c r="C138" s="146" t="s">
        <v>428</v>
      </c>
      <c r="D138" s="145" t="s">
        <v>24</v>
      </c>
      <c r="E138" s="141">
        <v>5</v>
      </c>
      <c r="F138" s="147">
        <v>472.44</v>
      </c>
      <c r="G138" s="148">
        <f t="shared" si="42"/>
        <v>577.46</v>
      </c>
      <c r="H138" s="147">
        <f t="shared" si="43"/>
        <v>2887.3</v>
      </c>
    </row>
    <row r="139" spans="1:8" s="52" customFormat="1" ht="31.5" outlineLevel="2">
      <c r="A139" s="145" t="s">
        <v>875</v>
      </c>
      <c r="B139" s="145" t="s">
        <v>876</v>
      </c>
      <c r="C139" s="146" t="s">
        <v>877</v>
      </c>
      <c r="D139" s="145" t="s">
        <v>24</v>
      </c>
      <c r="E139" s="141">
        <v>21</v>
      </c>
      <c r="F139" s="147">
        <v>1255.3</v>
      </c>
      <c r="G139" s="148">
        <f t="shared" si="42"/>
        <v>1534.35</v>
      </c>
      <c r="H139" s="147">
        <f t="shared" si="43"/>
        <v>32221.35</v>
      </c>
    </row>
    <row r="140" spans="1:8" s="37" customFormat="1" outlineLevel="1">
      <c r="A140" s="170"/>
      <c r="B140" s="151"/>
      <c r="C140" s="152" t="s">
        <v>9</v>
      </c>
      <c r="D140" s="151"/>
      <c r="E140" s="153"/>
      <c r="F140" s="154"/>
      <c r="G140" s="155"/>
      <c r="H140" s="156">
        <f>SUM(H137:H139)</f>
        <v>87802.510000000009</v>
      </c>
    </row>
    <row r="141" spans="1:8" outlineLevel="2">
      <c r="A141" s="157" t="s">
        <v>878</v>
      </c>
      <c r="B141" s="139"/>
      <c r="C141" s="140" t="s">
        <v>879</v>
      </c>
      <c r="D141" s="139"/>
      <c r="E141" s="141"/>
      <c r="F141" s="142"/>
      <c r="G141" s="148"/>
      <c r="H141" s="147"/>
    </row>
    <row r="142" spans="1:8" s="52" customFormat="1" ht="47.25" outlineLevel="2">
      <c r="A142" s="145" t="s">
        <v>880</v>
      </c>
      <c r="B142" s="145" t="s">
        <v>881</v>
      </c>
      <c r="C142" s="146" t="s">
        <v>494</v>
      </c>
      <c r="D142" s="145" t="s">
        <v>27</v>
      </c>
      <c r="E142" s="141">
        <v>235.63</v>
      </c>
      <c r="F142" s="147">
        <v>1620</v>
      </c>
      <c r="G142" s="148">
        <f>TRUNC(F142*(1+$E$3),2)</f>
        <v>1829.46</v>
      </c>
      <c r="H142" s="147">
        <f t="shared" ref="H142:H143" si="44">TRUNC((G142*E142),2)</f>
        <v>431075.65</v>
      </c>
    </row>
    <row r="143" spans="1:8" s="52" customFormat="1" ht="204.75" outlineLevel="2">
      <c r="A143" s="145" t="s">
        <v>882</v>
      </c>
      <c r="B143" s="145" t="s">
        <v>883</v>
      </c>
      <c r="C143" s="146" t="s">
        <v>884</v>
      </c>
      <c r="D143" s="145" t="s">
        <v>24</v>
      </c>
      <c r="E143" s="141">
        <v>1</v>
      </c>
      <c r="F143" s="147">
        <v>996829.91</v>
      </c>
      <c r="G143" s="148">
        <f>TRUNC(F143*(1+$E$3),2)</f>
        <v>1125720.01</v>
      </c>
      <c r="H143" s="147">
        <f t="shared" si="44"/>
        <v>1125720.01</v>
      </c>
    </row>
    <row r="144" spans="1:8" s="37" customFormat="1" outlineLevel="1">
      <c r="A144" s="170"/>
      <c r="B144" s="151"/>
      <c r="C144" s="152" t="s">
        <v>9</v>
      </c>
      <c r="D144" s="151"/>
      <c r="E144" s="153"/>
      <c r="F144" s="154"/>
      <c r="G144" s="155"/>
      <c r="H144" s="156">
        <f>SUM(H142:H143)</f>
        <v>1556795.6600000001</v>
      </c>
    </row>
    <row r="145" spans="1:8" outlineLevel="2">
      <c r="A145" s="157" t="s">
        <v>885</v>
      </c>
      <c r="B145" s="139"/>
      <c r="C145" s="140" t="s">
        <v>886</v>
      </c>
      <c r="D145" s="139"/>
      <c r="E145" s="141"/>
      <c r="F145" s="142"/>
      <c r="G145" s="148"/>
      <c r="H145" s="147"/>
    </row>
    <row r="146" spans="1:8" s="52" customFormat="1" ht="31.5" outlineLevel="2">
      <c r="A146" s="145" t="s">
        <v>887</v>
      </c>
      <c r="B146" s="145" t="s">
        <v>888</v>
      </c>
      <c r="C146" s="146" t="s">
        <v>889</v>
      </c>
      <c r="D146" s="145" t="s">
        <v>26</v>
      </c>
      <c r="E146" s="141">
        <v>12</v>
      </c>
      <c r="F146" s="147">
        <v>35.58</v>
      </c>
      <c r="G146" s="148">
        <f t="shared" ref="G146:G151" si="45">TRUNC(F146*(1+$E$2),2)</f>
        <v>43.48</v>
      </c>
      <c r="H146" s="147">
        <f t="shared" ref="H146:H151" si="46">TRUNC((G146*E146),2)</f>
        <v>521.76</v>
      </c>
    </row>
    <row r="147" spans="1:8" s="52" customFormat="1" ht="31.5" outlineLevel="2">
      <c r="A147" s="145" t="s">
        <v>890</v>
      </c>
      <c r="B147" s="145" t="s">
        <v>891</v>
      </c>
      <c r="C147" s="146" t="s">
        <v>892</v>
      </c>
      <c r="D147" s="145" t="s">
        <v>26</v>
      </c>
      <c r="E147" s="141">
        <v>4.8</v>
      </c>
      <c r="F147" s="147">
        <v>60.95</v>
      </c>
      <c r="G147" s="148">
        <f t="shared" si="45"/>
        <v>74.489999999999995</v>
      </c>
      <c r="H147" s="147">
        <f t="shared" si="46"/>
        <v>357.55</v>
      </c>
    </row>
    <row r="148" spans="1:8" s="52" customFormat="1" ht="31.5" outlineLevel="2">
      <c r="A148" s="145" t="s">
        <v>893</v>
      </c>
      <c r="B148" s="145" t="s">
        <v>894</v>
      </c>
      <c r="C148" s="146" t="s">
        <v>895</v>
      </c>
      <c r="D148" s="145" t="s">
        <v>26</v>
      </c>
      <c r="E148" s="141">
        <v>7.2</v>
      </c>
      <c r="F148" s="147">
        <v>48.18</v>
      </c>
      <c r="G148" s="148">
        <f t="shared" ref="G148:G149" si="47">TRUNC(F148*(1+$E$2),2)</f>
        <v>58.89</v>
      </c>
      <c r="H148" s="147">
        <f t="shared" ref="H148:H149" si="48">TRUNC((G148*E148),2)</f>
        <v>424</v>
      </c>
    </row>
    <row r="149" spans="1:8" s="52" customFormat="1" ht="31.5" outlineLevel="2">
      <c r="A149" s="145" t="s">
        <v>896</v>
      </c>
      <c r="B149" s="145" t="s">
        <v>897</v>
      </c>
      <c r="C149" s="146" t="s">
        <v>898</v>
      </c>
      <c r="D149" s="145" t="s">
        <v>26</v>
      </c>
      <c r="E149" s="141">
        <v>32.4</v>
      </c>
      <c r="F149" s="147">
        <v>61.81</v>
      </c>
      <c r="G149" s="148">
        <f t="shared" si="47"/>
        <v>75.55</v>
      </c>
      <c r="H149" s="147">
        <f t="shared" si="48"/>
        <v>2447.8200000000002</v>
      </c>
    </row>
    <row r="150" spans="1:8" s="52" customFormat="1" ht="31.5" outlineLevel="2">
      <c r="A150" s="145" t="s">
        <v>899</v>
      </c>
      <c r="B150" s="145" t="s">
        <v>900</v>
      </c>
      <c r="C150" s="146" t="s">
        <v>901</v>
      </c>
      <c r="D150" s="145" t="s">
        <v>26</v>
      </c>
      <c r="E150" s="141">
        <v>7.2</v>
      </c>
      <c r="F150" s="147">
        <v>47.26</v>
      </c>
      <c r="G150" s="148">
        <f t="shared" si="45"/>
        <v>57.76</v>
      </c>
      <c r="H150" s="147">
        <f t="shared" si="46"/>
        <v>415.87</v>
      </c>
    </row>
    <row r="151" spans="1:8" s="52" customFormat="1" ht="31.5" outlineLevel="2">
      <c r="A151" s="145" t="s">
        <v>902</v>
      </c>
      <c r="B151" s="145" t="s">
        <v>903</v>
      </c>
      <c r="C151" s="146" t="s">
        <v>904</v>
      </c>
      <c r="D151" s="145" t="s">
        <v>26</v>
      </c>
      <c r="E151" s="141">
        <v>32.4</v>
      </c>
      <c r="F151" s="147">
        <v>57.47</v>
      </c>
      <c r="G151" s="148">
        <f t="shared" si="45"/>
        <v>70.239999999999995</v>
      </c>
      <c r="H151" s="147">
        <f t="shared" si="46"/>
        <v>2275.77</v>
      </c>
    </row>
    <row r="152" spans="1:8" s="37" customFormat="1" outlineLevel="1">
      <c r="A152" s="170"/>
      <c r="B152" s="151"/>
      <c r="C152" s="152" t="s">
        <v>9</v>
      </c>
      <c r="D152" s="151"/>
      <c r="E152" s="153"/>
      <c r="F152" s="154"/>
      <c r="G152" s="155"/>
      <c r="H152" s="156">
        <f>SUM(H146:H151)</f>
        <v>6442.77</v>
      </c>
    </row>
    <row r="153" spans="1:8" outlineLevel="2">
      <c r="A153" s="157" t="s">
        <v>905</v>
      </c>
      <c r="B153" s="139"/>
      <c r="C153" s="140" t="s">
        <v>63</v>
      </c>
      <c r="D153" s="139"/>
      <c r="E153" s="141"/>
      <c r="F153" s="142"/>
      <c r="G153" s="148"/>
      <c r="H153" s="147"/>
    </row>
    <row r="154" spans="1:8" s="52" customFormat="1" ht="31.5" outlineLevel="2">
      <c r="A154" s="145" t="s">
        <v>906</v>
      </c>
      <c r="B154" s="145" t="s">
        <v>190</v>
      </c>
      <c r="C154" s="146" t="s">
        <v>191</v>
      </c>
      <c r="D154" s="145" t="s">
        <v>24</v>
      </c>
      <c r="E154" s="141">
        <v>2</v>
      </c>
      <c r="F154" s="147">
        <v>240.57</v>
      </c>
      <c r="G154" s="148">
        <f t="shared" ref="G154:G160" si="49">TRUNC(F154*(1+$E$2),2)</f>
        <v>294.04000000000002</v>
      </c>
      <c r="H154" s="147">
        <f t="shared" ref="H154:H160" si="50">TRUNC((G154*E154),2)</f>
        <v>588.08000000000004</v>
      </c>
    </row>
    <row r="155" spans="1:8" s="52" customFormat="1" ht="31.5" outlineLevel="2">
      <c r="A155" s="145" t="s">
        <v>907</v>
      </c>
      <c r="B155" s="145" t="s">
        <v>192</v>
      </c>
      <c r="C155" s="146" t="s">
        <v>193</v>
      </c>
      <c r="D155" s="145" t="s">
        <v>24</v>
      </c>
      <c r="E155" s="141">
        <v>2</v>
      </c>
      <c r="F155" s="147">
        <v>249.95</v>
      </c>
      <c r="G155" s="148">
        <f t="shared" si="49"/>
        <v>305.51</v>
      </c>
      <c r="H155" s="147">
        <f t="shared" si="50"/>
        <v>611.02</v>
      </c>
    </row>
    <row r="156" spans="1:8" s="52" customFormat="1" ht="31.5" outlineLevel="2">
      <c r="A156" s="145" t="s">
        <v>908</v>
      </c>
      <c r="B156" s="145" t="s">
        <v>194</v>
      </c>
      <c r="C156" s="146" t="s">
        <v>195</v>
      </c>
      <c r="D156" s="145" t="s">
        <v>24</v>
      </c>
      <c r="E156" s="141">
        <v>4</v>
      </c>
      <c r="F156" s="147">
        <v>244.32</v>
      </c>
      <c r="G156" s="148">
        <f t="shared" si="49"/>
        <v>298.63</v>
      </c>
      <c r="H156" s="147">
        <f t="shared" si="50"/>
        <v>1194.52</v>
      </c>
    </row>
    <row r="157" spans="1:8" s="52" customFormat="1" outlineLevel="2">
      <c r="A157" s="145" t="s">
        <v>909</v>
      </c>
      <c r="B157" s="145" t="s">
        <v>910</v>
      </c>
      <c r="C157" s="146" t="s">
        <v>585</v>
      </c>
      <c r="D157" s="145" t="s">
        <v>24</v>
      </c>
      <c r="E157" s="141">
        <v>2</v>
      </c>
      <c r="F157" s="147">
        <v>753.15</v>
      </c>
      <c r="G157" s="148">
        <f t="shared" si="49"/>
        <v>920.57</v>
      </c>
      <c r="H157" s="147">
        <f t="shared" si="50"/>
        <v>1841.14</v>
      </c>
    </row>
    <row r="158" spans="1:8" s="52" customFormat="1" ht="47.25" outlineLevel="2">
      <c r="A158" s="145" t="s">
        <v>911</v>
      </c>
      <c r="B158" s="145" t="s">
        <v>912</v>
      </c>
      <c r="C158" s="146" t="s">
        <v>913</v>
      </c>
      <c r="D158" s="145" t="s">
        <v>24</v>
      </c>
      <c r="E158" s="141">
        <v>2</v>
      </c>
      <c r="F158" s="147">
        <v>618.02</v>
      </c>
      <c r="G158" s="148">
        <f t="shared" si="49"/>
        <v>755.4</v>
      </c>
      <c r="H158" s="147">
        <f t="shared" si="50"/>
        <v>1510.8</v>
      </c>
    </row>
    <row r="159" spans="1:8" s="52" customFormat="1" ht="31.5" outlineLevel="2">
      <c r="A159" s="145" t="s">
        <v>914</v>
      </c>
      <c r="B159" s="145" t="s">
        <v>915</v>
      </c>
      <c r="C159" s="146" t="s">
        <v>436</v>
      </c>
      <c r="D159" s="145" t="s">
        <v>26</v>
      </c>
      <c r="E159" s="141">
        <v>7.55</v>
      </c>
      <c r="F159" s="147">
        <v>201.07</v>
      </c>
      <c r="G159" s="148">
        <f t="shared" ref="G159" si="51">TRUNC(F159*(1+$E$2),2)</f>
        <v>245.76</v>
      </c>
      <c r="H159" s="147">
        <f t="shared" ref="H159" si="52">TRUNC((G159*E159),2)</f>
        <v>1855.48</v>
      </c>
    </row>
    <row r="160" spans="1:8" s="52" customFormat="1" ht="63" outlineLevel="2">
      <c r="A160" s="145" t="s">
        <v>916</v>
      </c>
      <c r="B160" s="145" t="s">
        <v>917</v>
      </c>
      <c r="C160" s="146" t="s">
        <v>918</v>
      </c>
      <c r="D160" s="145" t="s">
        <v>26</v>
      </c>
      <c r="E160" s="141">
        <v>11.51</v>
      </c>
      <c r="F160" s="147">
        <v>549.42999999999995</v>
      </c>
      <c r="G160" s="148">
        <f t="shared" si="49"/>
        <v>671.56</v>
      </c>
      <c r="H160" s="147">
        <f t="shared" si="50"/>
        <v>7729.65</v>
      </c>
    </row>
    <row r="161" spans="1:8" s="37" customFormat="1" outlineLevel="1">
      <c r="A161" s="170"/>
      <c r="B161" s="151"/>
      <c r="C161" s="152" t="s">
        <v>9</v>
      </c>
      <c r="D161" s="151"/>
      <c r="E161" s="153"/>
      <c r="F161" s="154"/>
      <c r="G161" s="155"/>
      <c r="H161" s="156">
        <f>SUM(H154:H160)</f>
        <v>15330.69</v>
      </c>
    </row>
    <row r="162" spans="1:8" outlineLevel="2">
      <c r="A162" s="157" t="s">
        <v>919</v>
      </c>
      <c r="B162" s="139"/>
      <c r="C162" s="140" t="s">
        <v>920</v>
      </c>
      <c r="D162" s="139"/>
      <c r="E162" s="141"/>
      <c r="F162" s="142"/>
      <c r="G162" s="148"/>
      <c r="H162" s="147"/>
    </row>
    <row r="163" spans="1:8" s="52" customFormat="1" outlineLevel="2">
      <c r="A163" s="145" t="s">
        <v>921</v>
      </c>
      <c r="B163" s="145" t="s">
        <v>922</v>
      </c>
      <c r="C163" s="146" t="s">
        <v>923</v>
      </c>
      <c r="D163" s="145" t="s">
        <v>24</v>
      </c>
      <c r="E163" s="141">
        <v>20</v>
      </c>
      <c r="F163" s="147">
        <v>808.46</v>
      </c>
      <c r="G163" s="148">
        <f t="shared" ref="G163:G165" si="53">TRUNC(F163*(1+$E$2),2)</f>
        <v>988.18</v>
      </c>
      <c r="H163" s="147">
        <f t="shared" ref="H163:H165" si="54">TRUNC((G163*E163),2)</f>
        <v>19763.599999999999</v>
      </c>
    </row>
    <row r="164" spans="1:8" s="52" customFormat="1" ht="31.5" outlineLevel="2">
      <c r="A164" s="145" t="s">
        <v>924</v>
      </c>
      <c r="B164" s="145" t="s">
        <v>925</v>
      </c>
      <c r="C164" s="146" t="s">
        <v>926</v>
      </c>
      <c r="D164" s="145" t="s">
        <v>24</v>
      </c>
      <c r="E164" s="141">
        <v>20</v>
      </c>
      <c r="F164" s="147">
        <v>923.23</v>
      </c>
      <c r="G164" s="148">
        <f t="shared" si="53"/>
        <v>1128.46</v>
      </c>
      <c r="H164" s="147">
        <f t="shared" si="54"/>
        <v>22569.200000000001</v>
      </c>
    </row>
    <row r="165" spans="1:8" s="52" customFormat="1" outlineLevel="2">
      <c r="A165" s="145" t="s">
        <v>927</v>
      </c>
      <c r="B165" s="145" t="s">
        <v>928</v>
      </c>
      <c r="C165" s="146" t="s">
        <v>459</v>
      </c>
      <c r="D165" s="145" t="s">
        <v>24</v>
      </c>
      <c r="E165" s="141">
        <v>22</v>
      </c>
      <c r="F165" s="147">
        <v>87.73</v>
      </c>
      <c r="G165" s="148">
        <f t="shared" si="53"/>
        <v>107.23</v>
      </c>
      <c r="H165" s="147">
        <f t="shared" si="54"/>
        <v>2359.06</v>
      </c>
    </row>
    <row r="166" spans="1:8" s="52" customFormat="1" ht="31.5" outlineLevel="2">
      <c r="A166" s="145" t="s">
        <v>929</v>
      </c>
      <c r="B166" s="145" t="s">
        <v>930</v>
      </c>
      <c r="C166" s="146" t="s">
        <v>498</v>
      </c>
      <c r="D166" s="145" t="s">
        <v>24</v>
      </c>
      <c r="E166" s="141">
        <v>30</v>
      </c>
      <c r="F166" s="147">
        <v>88.79</v>
      </c>
      <c r="G166" s="148">
        <f t="shared" ref="G166:G167" si="55">TRUNC(F166*(1+$E$2),2)</f>
        <v>108.52</v>
      </c>
      <c r="H166" s="147">
        <f t="shared" ref="H166:H167" si="56">TRUNC((G166*E166),2)</f>
        <v>3255.6</v>
      </c>
    </row>
    <row r="167" spans="1:8" s="52" customFormat="1" ht="31.5" outlineLevel="2">
      <c r="A167" s="145" t="s">
        <v>931</v>
      </c>
      <c r="B167" s="145" t="s">
        <v>932</v>
      </c>
      <c r="C167" s="146" t="s">
        <v>588</v>
      </c>
      <c r="D167" s="145" t="s">
        <v>26</v>
      </c>
      <c r="E167" s="141">
        <v>28</v>
      </c>
      <c r="F167" s="147">
        <v>56.33</v>
      </c>
      <c r="G167" s="148">
        <f t="shared" si="55"/>
        <v>68.849999999999994</v>
      </c>
      <c r="H167" s="147">
        <f t="shared" si="56"/>
        <v>1927.8</v>
      </c>
    </row>
    <row r="168" spans="1:8" s="52" customFormat="1" ht="31.5" outlineLevel="2">
      <c r="A168" s="145" t="s">
        <v>2624</v>
      </c>
      <c r="B168" s="145">
        <v>85005</v>
      </c>
      <c r="C168" s="146" t="s">
        <v>2625</v>
      </c>
      <c r="D168" s="145" t="s">
        <v>27</v>
      </c>
      <c r="E168" s="141">
        <v>16.37</v>
      </c>
      <c r="F168" s="147">
        <v>684.17</v>
      </c>
      <c r="G168" s="148">
        <f t="shared" ref="G168" si="57">TRUNC(F168*(1+$E$2),2)</f>
        <v>836.26</v>
      </c>
      <c r="H168" s="147">
        <f t="shared" ref="H168" si="58">TRUNC((G168*E168),2)</f>
        <v>13689.57</v>
      </c>
    </row>
    <row r="169" spans="1:8" s="37" customFormat="1" outlineLevel="1">
      <c r="A169" s="170"/>
      <c r="B169" s="151"/>
      <c r="C169" s="152" t="s">
        <v>9</v>
      </c>
      <c r="D169" s="151"/>
      <c r="E169" s="153"/>
      <c r="F169" s="154"/>
      <c r="G169" s="155"/>
      <c r="H169" s="156">
        <f>SUM(H163:H168)</f>
        <v>63564.83</v>
      </c>
    </row>
    <row r="170" spans="1:8" outlineLevel="2">
      <c r="A170" s="157" t="s">
        <v>933</v>
      </c>
      <c r="B170" s="139"/>
      <c r="C170" s="140" t="s">
        <v>934</v>
      </c>
      <c r="D170" s="139"/>
      <c r="E170" s="141"/>
      <c r="F170" s="142"/>
      <c r="G170" s="148"/>
      <c r="H170" s="147"/>
    </row>
    <row r="171" spans="1:8" s="52" customFormat="1" ht="31.5" outlineLevel="2">
      <c r="A171" s="145" t="s">
        <v>935</v>
      </c>
      <c r="B171" s="145" t="s">
        <v>936</v>
      </c>
      <c r="C171" s="146" t="s">
        <v>937</v>
      </c>
      <c r="D171" s="145" t="s">
        <v>27</v>
      </c>
      <c r="E171" s="141">
        <v>1080.0999999999999</v>
      </c>
      <c r="F171" s="147">
        <v>201.32</v>
      </c>
      <c r="G171" s="148">
        <f t="shared" ref="G171:G177" si="59">TRUNC(F171*(1+$E$2),2)</f>
        <v>246.07</v>
      </c>
      <c r="H171" s="147">
        <f t="shared" ref="H171:H177" si="60">TRUNC((G171*E171),2)</f>
        <v>265780.2</v>
      </c>
    </row>
    <row r="172" spans="1:8" s="52" customFormat="1" ht="31.5" outlineLevel="2">
      <c r="A172" s="145" t="s">
        <v>938</v>
      </c>
      <c r="B172" s="145" t="s">
        <v>939</v>
      </c>
      <c r="C172" s="146" t="s">
        <v>940</v>
      </c>
      <c r="D172" s="145" t="s">
        <v>26</v>
      </c>
      <c r="E172" s="141">
        <v>62.84</v>
      </c>
      <c r="F172" s="147">
        <v>52.25</v>
      </c>
      <c r="G172" s="148">
        <f t="shared" si="59"/>
        <v>63.86</v>
      </c>
      <c r="H172" s="147">
        <f t="shared" si="60"/>
        <v>4012.96</v>
      </c>
    </row>
    <row r="173" spans="1:8" s="52" customFormat="1" ht="31.5" outlineLevel="2">
      <c r="A173" s="145" t="s">
        <v>941</v>
      </c>
      <c r="B173" s="145" t="s">
        <v>942</v>
      </c>
      <c r="C173" s="146" t="s">
        <v>943</v>
      </c>
      <c r="D173" s="145" t="s">
        <v>26</v>
      </c>
      <c r="E173" s="141">
        <v>144.63999999999999</v>
      </c>
      <c r="F173" s="147">
        <v>46.45</v>
      </c>
      <c r="G173" s="148">
        <f t="shared" si="59"/>
        <v>56.77</v>
      </c>
      <c r="H173" s="147">
        <f t="shared" si="60"/>
        <v>8211.2099999999991</v>
      </c>
    </row>
    <row r="174" spans="1:8" s="52" customFormat="1" ht="47.25" outlineLevel="2">
      <c r="A174" s="145" t="s">
        <v>944</v>
      </c>
      <c r="B174" s="145" t="s">
        <v>945</v>
      </c>
      <c r="C174" s="146" t="s">
        <v>946</v>
      </c>
      <c r="D174" s="145" t="s">
        <v>26</v>
      </c>
      <c r="E174" s="141">
        <v>88.37</v>
      </c>
      <c r="F174" s="147">
        <v>64.56</v>
      </c>
      <c r="G174" s="148">
        <f t="shared" si="59"/>
        <v>78.91</v>
      </c>
      <c r="H174" s="147">
        <f t="shared" si="60"/>
        <v>6973.27</v>
      </c>
    </row>
    <row r="175" spans="1:8" s="52" customFormat="1" outlineLevel="2">
      <c r="A175" s="145" t="s">
        <v>947</v>
      </c>
      <c r="B175" s="145" t="s">
        <v>948</v>
      </c>
      <c r="C175" s="146" t="s">
        <v>949</v>
      </c>
      <c r="D175" s="145" t="s">
        <v>26</v>
      </c>
      <c r="E175" s="141">
        <v>40.65</v>
      </c>
      <c r="F175" s="147">
        <v>45.7</v>
      </c>
      <c r="G175" s="148">
        <f t="shared" si="59"/>
        <v>55.85</v>
      </c>
      <c r="H175" s="147">
        <f t="shared" si="60"/>
        <v>2270.3000000000002</v>
      </c>
    </row>
    <row r="176" spans="1:8" s="52" customFormat="1" ht="47.25" outlineLevel="2">
      <c r="A176" s="145" t="s">
        <v>950</v>
      </c>
      <c r="B176" s="145" t="s">
        <v>951</v>
      </c>
      <c r="C176" s="146" t="s">
        <v>952</v>
      </c>
      <c r="D176" s="145" t="s">
        <v>27</v>
      </c>
      <c r="E176" s="141">
        <v>1080.0999999999999</v>
      </c>
      <c r="F176" s="147">
        <v>9.56</v>
      </c>
      <c r="G176" s="148">
        <f t="shared" si="59"/>
        <v>11.68</v>
      </c>
      <c r="H176" s="147">
        <f t="shared" si="60"/>
        <v>12615.56</v>
      </c>
    </row>
    <row r="177" spans="1:8" s="52" customFormat="1" ht="47.25" outlineLevel="2">
      <c r="A177" s="145" t="s">
        <v>953</v>
      </c>
      <c r="B177" s="145" t="s">
        <v>954</v>
      </c>
      <c r="C177" s="146" t="s">
        <v>955</v>
      </c>
      <c r="D177" s="145" t="s">
        <v>27</v>
      </c>
      <c r="E177" s="141">
        <v>1080.0999999999999</v>
      </c>
      <c r="F177" s="147">
        <v>9.3000000000000007</v>
      </c>
      <c r="G177" s="148">
        <f t="shared" si="59"/>
        <v>11.36</v>
      </c>
      <c r="H177" s="147">
        <f t="shared" si="60"/>
        <v>12269.93</v>
      </c>
    </row>
    <row r="178" spans="1:8" s="37" customFormat="1" outlineLevel="1">
      <c r="A178" s="170"/>
      <c r="B178" s="151"/>
      <c r="C178" s="152" t="s">
        <v>9</v>
      </c>
      <c r="D178" s="151"/>
      <c r="E178" s="153"/>
      <c r="F178" s="154"/>
      <c r="G178" s="155"/>
      <c r="H178" s="156">
        <f>SUM(H171:H177)</f>
        <v>312133.43000000005</v>
      </c>
    </row>
    <row r="179" spans="1:8" outlineLevel="2">
      <c r="A179" s="157" t="s">
        <v>983</v>
      </c>
      <c r="B179" s="139"/>
      <c r="C179" s="140" t="s">
        <v>149</v>
      </c>
      <c r="D179" s="139"/>
      <c r="E179" s="141"/>
      <c r="F179" s="142"/>
      <c r="G179" s="148"/>
      <c r="H179" s="147"/>
    </row>
    <row r="180" spans="1:8" s="52" customFormat="1" outlineLevel="2">
      <c r="A180" s="145" t="s">
        <v>956</v>
      </c>
      <c r="B180" s="145" t="s">
        <v>957</v>
      </c>
      <c r="C180" s="146" t="s">
        <v>958</v>
      </c>
      <c r="D180" s="145" t="s">
        <v>24</v>
      </c>
      <c r="E180" s="141">
        <v>5</v>
      </c>
      <c r="F180" s="147">
        <v>149.47999999999999</v>
      </c>
      <c r="G180" s="148">
        <f t="shared" ref="G180:G188" si="61">TRUNC(F180*(1+$E$2),2)</f>
        <v>182.7</v>
      </c>
      <c r="H180" s="147">
        <f t="shared" ref="H180:H188" si="62">TRUNC((G180*E180),2)</f>
        <v>913.5</v>
      </c>
    </row>
    <row r="181" spans="1:8" s="52" customFormat="1" ht="31.5" outlineLevel="2">
      <c r="A181" s="145" t="s">
        <v>959</v>
      </c>
      <c r="B181" s="145" t="s">
        <v>196</v>
      </c>
      <c r="C181" s="146" t="s">
        <v>197</v>
      </c>
      <c r="D181" s="145" t="s">
        <v>27</v>
      </c>
      <c r="E181" s="141">
        <v>270.58999999999997</v>
      </c>
      <c r="F181" s="147">
        <v>30.85</v>
      </c>
      <c r="G181" s="148">
        <f t="shared" si="61"/>
        <v>37.700000000000003</v>
      </c>
      <c r="H181" s="147">
        <f t="shared" si="62"/>
        <v>10201.24</v>
      </c>
    </row>
    <row r="182" spans="1:8" s="52" customFormat="1" outlineLevel="2">
      <c r="A182" s="145" t="s">
        <v>960</v>
      </c>
      <c r="B182" s="145" t="s">
        <v>961</v>
      </c>
      <c r="C182" s="146" t="s">
        <v>962</v>
      </c>
      <c r="D182" s="145" t="s">
        <v>24</v>
      </c>
      <c r="E182" s="141">
        <v>150</v>
      </c>
      <c r="F182" s="147">
        <v>138.66</v>
      </c>
      <c r="G182" s="148">
        <f t="shared" si="61"/>
        <v>169.48</v>
      </c>
      <c r="H182" s="147">
        <f t="shared" si="62"/>
        <v>25422</v>
      </c>
    </row>
    <row r="183" spans="1:8" s="52" customFormat="1" outlineLevel="2">
      <c r="A183" s="145" t="s">
        <v>963</v>
      </c>
      <c r="B183" s="145" t="s">
        <v>964</v>
      </c>
      <c r="C183" s="146" t="s">
        <v>965</v>
      </c>
      <c r="D183" s="145" t="s">
        <v>24</v>
      </c>
      <c r="E183" s="141">
        <v>300</v>
      </c>
      <c r="F183" s="147">
        <v>64.819999999999993</v>
      </c>
      <c r="G183" s="148">
        <f t="shared" si="61"/>
        <v>79.22</v>
      </c>
      <c r="H183" s="147">
        <f t="shared" si="62"/>
        <v>23766</v>
      </c>
    </row>
    <row r="184" spans="1:8" s="52" customFormat="1" ht="31.5" outlineLevel="2">
      <c r="A184" s="145" t="s">
        <v>966</v>
      </c>
      <c r="B184" s="145" t="s">
        <v>967</v>
      </c>
      <c r="C184" s="146" t="s">
        <v>968</v>
      </c>
      <c r="D184" s="145" t="s">
        <v>26</v>
      </c>
      <c r="E184" s="141">
        <v>217</v>
      </c>
      <c r="F184" s="147">
        <v>37.99</v>
      </c>
      <c r="G184" s="148">
        <f t="shared" si="61"/>
        <v>46.43</v>
      </c>
      <c r="H184" s="147">
        <f t="shared" si="62"/>
        <v>10075.31</v>
      </c>
    </row>
    <row r="185" spans="1:8" s="52" customFormat="1" ht="31.5" outlineLevel="2">
      <c r="A185" s="145" t="s">
        <v>969</v>
      </c>
      <c r="B185" s="145" t="s">
        <v>970</v>
      </c>
      <c r="C185" s="146" t="s">
        <v>971</v>
      </c>
      <c r="D185" s="145" t="s">
        <v>26</v>
      </c>
      <c r="E185" s="141">
        <v>1.8</v>
      </c>
      <c r="F185" s="147">
        <v>41.36</v>
      </c>
      <c r="G185" s="148">
        <f t="shared" si="61"/>
        <v>50.55</v>
      </c>
      <c r="H185" s="147">
        <f t="shared" si="62"/>
        <v>90.99</v>
      </c>
    </row>
    <row r="186" spans="1:8" s="52" customFormat="1" ht="47.25" outlineLevel="2">
      <c r="A186" s="145" t="s">
        <v>972</v>
      </c>
      <c r="B186" s="145" t="s">
        <v>2565</v>
      </c>
      <c r="C186" s="146" t="s">
        <v>2490</v>
      </c>
      <c r="D186" s="145" t="s">
        <v>27</v>
      </c>
      <c r="E186" s="141">
        <v>5.8</v>
      </c>
      <c r="F186" s="147">
        <v>92.32</v>
      </c>
      <c r="G186" s="148">
        <f t="shared" si="61"/>
        <v>112.84</v>
      </c>
      <c r="H186" s="147">
        <f t="shared" si="62"/>
        <v>654.47</v>
      </c>
    </row>
    <row r="187" spans="1:8" s="52" customFormat="1" ht="31.5" outlineLevel="2">
      <c r="A187" s="145" t="s">
        <v>973</v>
      </c>
      <c r="B187" s="145" t="s">
        <v>974</v>
      </c>
      <c r="C187" s="146" t="s">
        <v>491</v>
      </c>
      <c r="D187" s="145" t="s">
        <v>5</v>
      </c>
      <c r="E187" s="141">
        <v>1</v>
      </c>
      <c r="F187" s="147">
        <v>457.27</v>
      </c>
      <c r="G187" s="148">
        <f t="shared" si="61"/>
        <v>558.91999999999996</v>
      </c>
      <c r="H187" s="147">
        <f t="shared" si="62"/>
        <v>558.91999999999996</v>
      </c>
    </row>
    <row r="188" spans="1:8" s="52" customFormat="1" ht="31.5" outlineLevel="2">
      <c r="A188" s="145" t="s">
        <v>975</v>
      </c>
      <c r="B188" s="145" t="s">
        <v>976</v>
      </c>
      <c r="C188" s="146" t="s">
        <v>977</v>
      </c>
      <c r="D188" s="145" t="s">
        <v>26</v>
      </c>
      <c r="E188" s="141">
        <v>218.41</v>
      </c>
      <c r="F188" s="147">
        <v>1.41</v>
      </c>
      <c r="G188" s="148">
        <f t="shared" si="61"/>
        <v>1.72</v>
      </c>
      <c r="H188" s="147">
        <f t="shared" si="62"/>
        <v>375.66</v>
      </c>
    </row>
    <row r="189" spans="1:8" s="37" customFormat="1" outlineLevel="1">
      <c r="A189" s="170"/>
      <c r="B189" s="151"/>
      <c r="C189" s="152" t="s">
        <v>9</v>
      </c>
      <c r="D189" s="151"/>
      <c r="E189" s="153"/>
      <c r="F189" s="154"/>
      <c r="G189" s="155"/>
      <c r="H189" s="156">
        <f>SUM(H180:H188)</f>
        <v>72058.090000000011</v>
      </c>
    </row>
    <row r="190" spans="1:8" outlineLevel="2">
      <c r="A190" s="157" t="s">
        <v>981</v>
      </c>
      <c r="B190" s="139"/>
      <c r="C190" s="140" t="s">
        <v>982</v>
      </c>
      <c r="D190" s="139"/>
      <c r="E190" s="141"/>
      <c r="F190" s="142"/>
      <c r="G190" s="148"/>
      <c r="H190" s="147"/>
    </row>
    <row r="191" spans="1:8" s="52" customFormat="1" ht="31.5" outlineLevel="2">
      <c r="A191" s="145" t="s">
        <v>978</v>
      </c>
      <c r="B191" s="145" t="s">
        <v>163</v>
      </c>
      <c r="C191" s="146" t="s">
        <v>164</v>
      </c>
      <c r="D191" s="145" t="s">
        <v>27</v>
      </c>
      <c r="E191" s="141">
        <v>1148.1099999999999</v>
      </c>
      <c r="F191" s="147">
        <v>784.41</v>
      </c>
      <c r="G191" s="148">
        <f>TRUNC(F191*(1+$E$3),2)</f>
        <v>885.83</v>
      </c>
      <c r="H191" s="147">
        <f t="shared" ref="H191:H192" si="63">TRUNC((G191*E191),2)</f>
        <v>1017030.28</v>
      </c>
    </row>
    <row r="192" spans="1:8" s="52" customFormat="1" ht="31.5" outlineLevel="2">
      <c r="A192" s="145" t="s">
        <v>979</v>
      </c>
      <c r="B192" s="145" t="s">
        <v>980</v>
      </c>
      <c r="C192" s="146" t="s">
        <v>535</v>
      </c>
      <c r="D192" s="145" t="s">
        <v>162</v>
      </c>
      <c r="E192" s="141">
        <v>46.88</v>
      </c>
      <c r="F192" s="147">
        <v>920</v>
      </c>
      <c r="G192" s="148">
        <f>TRUNC(F192*(1+$E$3),2)</f>
        <v>1038.95</v>
      </c>
      <c r="H192" s="147">
        <f t="shared" si="63"/>
        <v>48705.97</v>
      </c>
    </row>
    <row r="193" spans="1:9" s="37" customFormat="1" outlineLevel="1">
      <c r="A193" s="170"/>
      <c r="B193" s="151"/>
      <c r="C193" s="152" t="s">
        <v>9</v>
      </c>
      <c r="D193" s="151"/>
      <c r="E193" s="153"/>
      <c r="F193" s="154"/>
      <c r="G193" s="155"/>
      <c r="H193" s="156">
        <f>SUM(H191:H192)</f>
        <v>1065736.25</v>
      </c>
    </row>
    <row r="194" spans="1:9" outlineLevel="2">
      <c r="A194" s="157" t="s">
        <v>984</v>
      </c>
      <c r="B194" s="139"/>
      <c r="C194" s="140" t="s">
        <v>30</v>
      </c>
      <c r="D194" s="139"/>
      <c r="E194" s="141"/>
      <c r="F194" s="142"/>
      <c r="G194" s="148"/>
      <c r="H194" s="147"/>
    </row>
    <row r="195" spans="1:9" s="52" customFormat="1" ht="31.5" outlineLevel="2">
      <c r="A195" s="145" t="s">
        <v>985</v>
      </c>
      <c r="B195" s="145" t="s">
        <v>986</v>
      </c>
      <c r="C195" s="146" t="s">
        <v>987</v>
      </c>
      <c r="D195" s="145" t="s">
        <v>27</v>
      </c>
      <c r="E195" s="141">
        <v>374.79</v>
      </c>
      <c r="F195" s="147">
        <v>0.77</v>
      </c>
      <c r="G195" s="148">
        <f t="shared" ref="G195:G197" si="64">TRUNC(F195*(1+$E$2),2)</f>
        <v>0.94</v>
      </c>
      <c r="H195" s="147">
        <f t="shared" ref="H195:H197" si="65">TRUNC((G195*E195),2)</f>
        <v>352.3</v>
      </c>
    </row>
    <row r="196" spans="1:9" s="52" customFormat="1" outlineLevel="2">
      <c r="A196" s="145" t="s">
        <v>988</v>
      </c>
      <c r="B196" s="145" t="s">
        <v>989</v>
      </c>
      <c r="C196" s="146" t="s">
        <v>471</v>
      </c>
      <c r="D196" s="145" t="s">
        <v>27</v>
      </c>
      <c r="E196" s="141">
        <v>992.9</v>
      </c>
      <c r="F196" s="147">
        <v>15.78</v>
      </c>
      <c r="G196" s="148">
        <f t="shared" si="64"/>
        <v>19.28</v>
      </c>
      <c r="H196" s="147">
        <f t="shared" si="65"/>
        <v>19143.11</v>
      </c>
    </row>
    <row r="197" spans="1:9" s="52" customFormat="1" outlineLevel="2">
      <c r="A197" s="145" t="s">
        <v>990</v>
      </c>
      <c r="B197" s="145" t="s">
        <v>198</v>
      </c>
      <c r="C197" s="146" t="s">
        <v>30</v>
      </c>
      <c r="D197" s="145" t="s">
        <v>27</v>
      </c>
      <c r="E197" s="141">
        <v>12876.1</v>
      </c>
      <c r="F197" s="147">
        <v>3.42</v>
      </c>
      <c r="G197" s="148">
        <f t="shared" si="64"/>
        <v>4.18</v>
      </c>
      <c r="H197" s="147">
        <f t="shared" si="65"/>
        <v>53822.09</v>
      </c>
    </row>
    <row r="198" spans="1:9" s="37" customFormat="1" outlineLevel="1">
      <c r="A198" s="170"/>
      <c r="B198" s="151"/>
      <c r="C198" s="152" t="s">
        <v>9</v>
      </c>
      <c r="D198" s="151"/>
      <c r="E198" s="153"/>
      <c r="F198" s="154"/>
      <c r="G198" s="155"/>
      <c r="H198" s="156">
        <f>SUM(H195:H197)</f>
        <v>73317.5</v>
      </c>
    </row>
    <row r="199" spans="1:9" s="37" customFormat="1" outlineLevel="1">
      <c r="A199" s="145"/>
      <c r="B199" s="151"/>
      <c r="C199" s="152" t="s">
        <v>991</v>
      </c>
      <c r="D199" s="151"/>
      <c r="E199" s="153"/>
      <c r="F199" s="154"/>
      <c r="G199" s="155"/>
      <c r="H199" s="156">
        <f>H95+H102+H109+H118+H124+H129+H135+H140+H144+H152+H161+H169+H178+H189+H193+H198</f>
        <v>6944256.79</v>
      </c>
    </row>
    <row r="200" spans="1:9" s="36" customFormat="1">
      <c r="A200" s="282"/>
      <c r="B200" s="282"/>
      <c r="C200" s="282"/>
      <c r="D200" s="282"/>
      <c r="E200" s="282"/>
      <c r="F200" s="282"/>
      <c r="G200" s="282"/>
      <c r="H200" s="282"/>
      <c r="I200" s="52"/>
    </row>
    <row r="201" spans="1:9" s="37" customFormat="1" outlineLevel="1">
      <c r="A201" s="157" t="s">
        <v>73</v>
      </c>
      <c r="B201" s="157"/>
      <c r="C201" s="163" t="s">
        <v>992</v>
      </c>
      <c r="D201" s="157"/>
      <c r="E201" s="168"/>
      <c r="F201" s="167"/>
      <c r="G201" s="169"/>
      <c r="H201" s="167"/>
    </row>
    <row r="202" spans="1:9" s="37" customFormat="1" outlineLevel="1">
      <c r="A202" s="139" t="s">
        <v>189</v>
      </c>
      <c r="B202" s="139"/>
      <c r="C202" s="140" t="s">
        <v>150</v>
      </c>
      <c r="D202" s="139"/>
      <c r="E202" s="173"/>
      <c r="F202" s="174"/>
      <c r="G202" s="175"/>
      <c r="H202" s="174"/>
    </row>
    <row r="203" spans="1:9" s="37" customFormat="1" outlineLevel="1">
      <c r="A203" s="157" t="s">
        <v>993</v>
      </c>
      <c r="B203" s="157"/>
      <c r="C203" s="163" t="s">
        <v>994</v>
      </c>
      <c r="D203" s="157"/>
      <c r="E203" s="168"/>
      <c r="F203" s="167"/>
      <c r="G203" s="169"/>
      <c r="H203" s="167"/>
    </row>
    <row r="204" spans="1:9" s="52" customFormat="1" ht="47.25" outlineLevel="2">
      <c r="A204" s="145" t="s">
        <v>995</v>
      </c>
      <c r="B204" s="145" t="s">
        <v>996</v>
      </c>
      <c r="C204" s="146" t="s">
        <v>997</v>
      </c>
      <c r="D204" s="145" t="s">
        <v>24</v>
      </c>
      <c r="E204" s="141">
        <v>5</v>
      </c>
      <c r="F204" s="147">
        <v>144.08000000000001</v>
      </c>
      <c r="G204" s="148">
        <f t="shared" ref="G204:G206" si="66">TRUNC(F204*(1+$E$2),2)</f>
        <v>176.1</v>
      </c>
      <c r="H204" s="147">
        <f t="shared" ref="H204:H206" si="67">TRUNC((G204*E204),2)</f>
        <v>880.5</v>
      </c>
    </row>
    <row r="205" spans="1:9" s="52" customFormat="1" ht="31.5" outlineLevel="2">
      <c r="A205" s="145" t="s">
        <v>998</v>
      </c>
      <c r="B205" s="145" t="s">
        <v>999</v>
      </c>
      <c r="C205" s="146" t="s">
        <v>1000</v>
      </c>
      <c r="D205" s="145" t="s">
        <v>24</v>
      </c>
      <c r="E205" s="141">
        <v>18</v>
      </c>
      <c r="F205" s="147">
        <v>2455.7600000000002</v>
      </c>
      <c r="G205" s="148">
        <f t="shared" si="66"/>
        <v>3001.67</v>
      </c>
      <c r="H205" s="147">
        <f t="shared" si="67"/>
        <v>54030.06</v>
      </c>
    </row>
    <row r="206" spans="1:9" s="52" customFormat="1" ht="47.25" outlineLevel="2">
      <c r="A206" s="145" t="s">
        <v>1001</v>
      </c>
      <c r="B206" s="145" t="s">
        <v>1002</v>
      </c>
      <c r="C206" s="146" t="s">
        <v>1003</v>
      </c>
      <c r="D206" s="145" t="s">
        <v>24</v>
      </c>
      <c r="E206" s="141">
        <v>22</v>
      </c>
      <c r="F206" s="147">
        <v>294.82</v>
      </c>
      <c r="G206" s="148">
        <f t="shared" si="66"/>
        <v>360.35</v>
      </c>
      <c r="H206" s="147">
        <f t="shared" si="67"/>
        <v>7927.7</v>
      </c>
    </row>
    <row r="207" spans="1:9" s="52" customFormat="1" ht="31.5" outlineLevel="2">
      <c r="A207" s="145" t="s">
        <v>2626</v>
      </c>
      <c r="B207" s="145">
        <v>100849</v>
      </c>
      <c r="C207" s="146" t="s">
        <v>2623</v>
      </c>
      <c r="D207" s="145" t="s">
        <v>24</v>
      </c>
      <c r="E207" s="141">
        <v>22</v>
      </c>
      <c r="F207" s="147">
        <v>46.23</v>
      </c>
      <c r="G207" s="148">
        <f t="shared" ref="G207" si="68">TRUNC(F207*(1+$E$2),2)</f>
        <v>56.5</v>
      </c>
      <c r="H207" s="147">
        <f t="shared" ref="H207" si="69">TRUNC((G207*E207),2)</f>
        <v>1243</v>
      </c>
    </row>
    <row r="208" spans="1:9" s="37" customFormat="1" outlineLevel="1">
      <c r="A208" s="170"/>
      <c r="B208" s="151"/>
      <c r="C208" s="152" t="s">
        <v>9</v>
      </c>
      <c r="D208" s="151"/>
      <c r="E208" s="153"/>
      <c r="F208" s="154"/>
      <c r="G208" s="155"/>
      <c r="H208" s="156">
        <f>SUM(H204:H207)</f>
        <v>64081.259999999995</v>
      </c>
    </row>
    <row r="209" spans="1:9" outlineLevel="1">
      <c r="A209" s="157" t="s">
        <v>1004</v>
      </c>
      <c r="B209" s="157"/>
      <c r="C209" s="163" t="s">
        <v>1005</v>
      </c>
      <c r="D209" s="157"/>
      <c r="E209" s="168"/>
      <c r="F209" s="167"/>
      <c r="G209" s="169"/>
      <c r="H209" s="167"/>
      <c r="I209" s="37"/>
    </row>
    <row r="210" spans="1:9" s="52" customFormat="1" ht="31.5" outlineLevel="2">
      <c r="A210" s="145" t="s">
        <v>1006</v>
      </c>
      <c r="B210" s="145" t="s">
        <v>1007</v>
      </c>
      <c r="C210" s="146" t="s">
        <v>1008</v>
      </c>
      <c r="D210" s="145" t="s">
        <v>24</v>
      </c>
      <c r="E210" s="141">
        <v>2</v>
      </c>
      <c r="F210" s="147">
        <v>108.35</v>
      </c>
      <c r="G210" s="148">
        <f t="shared" ref="G210:G213" si="70">TRUNC(F210*(1+$E$2),2)</f>
        <v>132.43</v>
      </c>
      <c r="H210" s="147">
        <f t="shared" ref="H210:H213" si="71">TRUNC((G210*E210),2)</f>
        <v>264.86</v>
      </c>
    </row>
    <row r="211" spans="1:9" s="52" customFormat="1" ht="31.5" outlineLevel="2">
      <c r="A211" s="145" t="s">
        <v>1009</v>
      </c>
      <c r="B211" s="145" t="s">
        <v>1010</v>
      </c>
      <c r="C211" s="146" t="s">
        <v>1011</v>
      </c>
      <c r="D211" s="145" t="s">
        <v>24</v>
      </c>
      <c r="E211" s="141">
        <v>2</v>
      </c>
      <c r="F211" s="147">
        <v>78.67</v>
      </c>
      <c r="G211" s="148">
        <f t="shared" si="70"/>
        <v>96.15</v>
      </c>
      <c r="H211" s="147">
        <f t="shared" si="71"/>
        <v>192.3</v>
      </c>
    </row>
    <row r="212" spans="1:9" s="52" customFormat="1" ht="47.25" outlineLevel="2">
      <c r="A212" s="145" t="s">
        <v>1012</v>
      </c>
      <c r="B212" s="145" t="s">
        <v>1013</v>
      </c>
      <c r="C212" s="146" t="s">
        <v>1014</v>
      </c>
      <c r="D212" s="145" t="s">
        <v>24</v>
      </c>
      <c r="E212" s="141">
        <v>9</v>
      </c>
      <c r="F212" s="147">
        <v>69.89</v>
      </c>
      <c r="G212" s="148">
        <f t="shared" si="70"/>
        <v>85.42</v>
      </c>
      <c r="H212" s="147">
        <f t="shared" si="71"/>
        <v>768.78</v>
      </c>
    </row>
    <row r="213" spans="1:9" s="52" customFormat="1" ht="31.5" outlineLevel="2">
      <c r="A213" s="145" t="s">
        <v>1015</v>
      </c>
      <c r="B213" s="145" t="s">
        <v>1016</v>
      </c>
      <c r="C213" s="146" t="s">
        <v>1017</v>
      </c>
      <c r="D213" s="145" t="s">
        <v>24</v>
      </c>
      <c r="E213" s="141">
        <v>22</v>
      </c>
      <c r="F213" s="147">
        <v>212.58</v>
      </c>
      <c r="G213" s="148">
        <f t="shared" si="70"/>
        <v>259.83</v>
      </c>
      <c r="H213" s="147">
        <f t="shared" si="71"/>
        <v>5716.26</v>
      </c>
    </row>
    <row r="214" spans="1:9" outlineLevel="1">
      <c r="A214" s="170"/>
      <c r="B214" s="151"/>
      <c r="C214" s="152" t="s">
        <v>9</v>
      </c>
      <c r="D214" s="151"/>
      <c r="E214" s="153"/>
      <c r="F214" s="154"/>
      <c r="G214" s="155"/>
      <c r="H214" s="156">
        <f>SUM(H210:H213)</f>
        <v>6942.2000000000007</v>
      </c>
      <c r="I214" s="37"/>
    </row>
    <row r="215" spans="1:9" s="37" customFormat="1" outlineLevel="1">
      <c r="A215" s="157" t="s">
        <v>1018</v>
      </c>
      <c r="B215" s="157"/>
      <c r="C215" s="163" t="s">
        <v>1019</v>
      </c>
      <c r="D215" s="157"/>
      <c r="E215" s="168"/>
      <c r="F215" s="167"/>
      <c r="G215" s="169"/>
      <c r="H215" s="167"/>
    </row>
    <row r="216" spans="1:9" s="52" customFormat="1" ht="31.5" outlineLevel="2">
      <c r="A216" s="145" t="s">
        <v>1020</v>
      </c>
      <c r="B216" s="145" t="s">
        <v>1021</v>
      </c>
      <c r="C216" s="146" t="s">
        <v>1022</v>
      </c>
      <c r="D216" s="145" t="s">
        <v>24</v>
      </c>
      <c r="E216" s="141">
        <v>18</v>
      </c>
      <c r="F216" s="147">
        <v>12.55</v>
      </c>
      <c r="G216" s="148">
        <f t="shared" ref="G216:G217" si="72">TRUNC(F216*(1+$E$2),2)</f>
        <v>15.33</v>
      </c>
      <c r="H216" s="147">
        <f t="shared" ref="H216:H217" si="73">TRUNC((G216*E216),2)</f>
        <v>275.94</v>
      </c>
    </row>
    <row r="217" spans="1:9" s="52" customFormat="1" outlineLevel="2">
      <c r="A217" s="145" t="s">
        <v>1023</v>
      </c>
      <c r="B217" s="145" t="s">
        <v>1024</v>
      </c>
      <c r="C217" s="146" t="s">
        <v>551</v>
      </c>
      <c r="D217" s="145" t="s">
        <v>24</v>
      </c>
      <c r="E217" s="141">
        <v>22</v>
      </c>
      <c r="F217" s="147">
        <v>41.16</v>
      </c>
      <c r="G217" s="148">
        <f t="shared" si="72"/>
        <v>50.3</v>
      </c>
      <c r="H217" s="147">
        <f t="shared" si="73"/>
        <v>1106.5999999999999</v>
      </c>
    </row>
    <row r="218" spans="1:9" s="37" customFormat="1" outlineLevel="1">
      <c r="A218" s="170"/>
      <c r="B218" s="151"/>
      <c r="C218" s="152" t="s">
        <v>9</v>
      </c>
      <c r="D218" s="151"/>
      <c r="E218" s="153"/>
      <c r="F218" s="154"/>
      <c r="G218" s="155"/>
      <c r="H218" s="156">
        <f>SUM(H216:H217)</f>
        <v>1382.54</v>
      </c>
    </row>
    <row r="219" spans="1:9" outlineLevel="1">
      <c r="A219" s="157" t="s">
        <v>1025</v>
      </c>
      <c r="B219" s="157"/>
      <c r="C219" s="163" t="s">
        <v>1026</v>
      </c>
      <c r="D219" s="157"/>
      <c r="E219" s="168"/>
      <c r="F219" s="167"/>
      <c r="G219" s="169"/>
      <c r="H219" s="167"/>
      <c r="I219" s="37"/>
    </row>
    <row r="220" spans="1:9" s="52" customFormat="1" ht="63" outlineLevel="2">
      <c r="A220" s="145" t="s">
        <v>1027</v>
      </c>
      <c r="B220" s="145" t="s">
        <v>1028</v>
      </c>
      <c r="C220" s="146" t="s">
        <v>1029</v>
      </c>
      <c r="D220" s="145" t="s">
        <v>24</v>
      </c>
      <c r="E220" s="141">
        <v>2</v>
      </c>
      <c r="F220" s="147">
        <v>69.16</v>
      </c>
      <c r="G220" s="148">
        <f t="shared" ref="G220:G238" si="74">TRUNC(F220*(1+$E$2),2)</f>
        <v>84.53</v>
      </c>
      <c r="H220" s="147">
        <f t="shared" ref="H220:H238" si="75">TRUNC((G220*E220),2)</f>
        <v>169.06</v>
      </c>
    </row>
    <row r="221" spans="1:9" s="52" customFormat="1" ht="63" outlineLevel="2">
      <c r="A221" s="145" t="s">
        <v>1030</v>
      </c>
      <c r="B221" s="145" t="s">
        <v>1031</v>
      </c>
      <c r="C221" s="146" t="s">
        <v>1032</v>
      </c>
      <c r="D221" s="145" t="s">
        <v>24</v>
      </c>
      <c r="E221" s="141">
        <v>18</v>
      </c>
      <c r="F221" s="147">
        <v>5.85</v>
      </c>
      <c r="G221" s="148">
        <f t="shared" ref="G221:G229" si="76">TRUNC(F221*(1+$E$2),2)</f>
        <v>7.15</v>
      </c>
      <c r="H221" s="147">
        <f t="shared" ref="H221:H229" si="77">TRUNC((G221*E221),2)</f>
        <v>128.69999999999999</v>
      </c>
    </row>
    <row r="222" spans="1:9" s="52" customFormat="1" ht="63" outlineLevel="2">
      <c r="A222" s="145" t="s">
        <v>1033</v>
      </c>
      <c r="B222" s="145" t="s">
        <v>1034</v>
      </c>
      <c r="C222" s="146" t="s">
        <v>1035</v>
      </c>
      <c r="D222" s="145" t="s">
        <v>24</v>
      </c>
      <c r="E222" s="141">
        <v>26</v>
      </c>
      <c r="F222" s="147">
        <v>13.72</v>
      </c>
      <c r="G222" s="148">
        <f t="shared" si="76"/>
        <v>16.760000000000002</v>
      </c>
      <c r="H222" s="147">
        <f t="shared" si="77"/>
        <v>435.76</v>
      </c>
    </row>
    <row r="223" spans="1:9" s="52" customFormat="1" ht="47.25" outlineLevel="2">
      <c r="A223" s="145" t="s">
        <v>1036</v>
      </c>
      <c r="B223" s="145" t="s">
        <v>1037</v>
      </c>
      <c r="C223" s="146" t="s">
        <v>1038</v>
      </c>
      <c r="D223" s="145" t="s">
        <v>24</v>
      </c>
      <c r="E223" s="141">
        <v>4</v>
      </c>
      <c r="F223" s="147">
        <v>20.420000000000002</v>
      </c>
      <c r="G223" s="148">
        <f t="shared" si="76"/>
        <v>24.95</v>
      </c>
      <c r="H223" s="147">
        <f t="shared" si="77"/>
        <v>99.8</v>
      </c>
    </row>
    <row r="224" spans="1:9" s="52" customFormat="1" ht="47.25" outlineLevel="2">
      <c r="A224" s="145" t="s">
        <v>1039</v>
      </c>
      <c r="B224" s="145" t="s">
        <v>1040</v>
      </c>
      <c r="C224" s="146" t="s">
        <v>1041</v>
      </c>
      <c r="D224" s="145" t="s">
        <v>24</v>
      </c>
      <c r="E224" s="141">
        <v>7</v>
      </c>
      <c r="F224" s="147">
        <v>15.51</v>
      </c>
      <c r="G224" s="148">
        <f t="shared" si="76"/>
        <v>18.95</v>
      </c>
      <c r="H224" s="147">
        <f t="shared" si="77"/>
        <v>132.65</v>
      </c>
    </row>
    <row r="225" spans="1:9" s="52" customFormat="1" ht="47.25" outlineLevel="2">
      <c r="A225" s="145" t="s">
        <v>1042</v>
      </c>
      <c r="B225" s="145" t="s">
        <v>1043</v>
      </c>
      <c r="C225" s="146" t="s">
        <v>1044</v>
      </c>
      <c r="D225" s="145" t="s">
        <v>24</v>
      </c>
      <c r="E225" s="141">
        <v>4</v>
      </c>
      <c r="F225" s="147">
        <v>9.93</v>
      </c>
      <c r="G225" s="148">
        <f t="shared" si="76"/>
        <v>12.13</v>
      </c>
      <c r="H225" s="147">
        <f t="shared" si="77"/>
        <v>48.52</v>
      </c>
    </row>
    <row r="226" spans="1:9" s="52" customFormat="1" ht="47.25" outlineLevel="2">
      <c r="A226" s="145" t="s">
        <v>1045</v>
      </c>
      <c r="B226" s="145" t="s">
        <v>1046</v>
      </c>
      <c r="C226" s="146" t="s">
        <v>1047</v>
      </c>
      <c r="D226" s="145" t="s">
        <v>24</v>
      </c>
      <c r="E226" s="141">
        <v>4</v>
      </c>
      <c r="F226" s="147">
        <v>17.5</v>
      </c>
      <c r="G226" s="148">
        <f t="shared" si="76"/>
        <v>21.39</v>
      </c>
      <c r="H226" s="147">
        <f t="shared" si="77"/>
        <v>85.56</v>
      </c>
    </row>
    <row r="227" spans="1:9" s="52" customFormat="1" ht="31.5" outlineLevel="2">
      <c r="A227" s="145" t="s">
        <v>1048</v>
      </c>
      <c r="B227" s="145" t="s">
        <v>1049</v>
      </c>
      <c r="C227" s="146" t="s">
        <v>1050</v>
      </c>
      <c r="D227" s="145" t="s">
        <v>24</v>
      </c>
      <c r="E227" s="141">
        <v>1</v>
      </c>
      <c r="F227" s="147">
        <v>49.44</v>
      </c>
      <c r="G227" s="148">
        <f t="shared" si="76"/>
        <v>60.43</v>
      </c>
      <c r="H227" s="147">
        <f t="shared" si="77"/>
        <v>60.43</v>
      </c>
    </row>
    <row r="228" spans="1:9" s="52" customFormat="1" ht="31.5" outlineLevel="2">
      <c r="A228" s="145" t="s">
        <v>1051</v>
      </c>
      <c r="B228" s="145" t="s">
        <v>1052</v>
      </c>
      <c r="C228" s="146" t="s">
        <v>1053</v>
      </c>
      <c r="D228" s="145" t="s">
        <v>24</v>
      </c>
      <c r="E228" s="141">
        <v>43</v>
      </c>
      <c r="F228" s="147">
        <v>5.18</v>
      </c>
      <c r="G228" s="148">
        <f t="shared" si="76"/>
        <v>6.33</v>
      </c>
      <c r="H228" s="147">
        <f t="shared" si="77"/>
        <v>272.19</v>
      </c>
    </row>
    <row r="229" spans="1:9" s="52" customFormat="1" ht="31.5" outlineLevel="2">
      <c r="A229" s="145" t="s">
        <v>1054</v>
      </c>
      <c r="B229" s="145" t="s">
        <v>1055</v>
      </c>
      <c r="C229" s="146" t="s">
        <v>1056</v>
      </c>
      <c r="D229" s="145" t="s">
        <v>24</v>
      </c>
      <c r="E229" s="141">
        <v>20</v>
      </c>
      <c r="F229" s="147">
        <v>14.46</v>
      </c>
      <c r="G229" s="148">
        <f t="shared" si="76"/>
        <v>17.670000000000002</v>
      </c>
      <c r="H229" s="147">
        <f t="shared" si="77"/>
        <v>353.4</v>
      </c>
    </row>
    <row r="230" spans="1:9" s="52" customFormat="1" ht="31.5" outlineLevel="2">
      <c r="A230" s="145" t="s">
        <v>1057</v>
      </c>
      <c r="B230" s="145" t="s">
        <v>1058</v>
      </c>
      <c r="C230" s="146" t="s">
        <v>1059</v>
      </c>
      <c r="D230" s="145" t="s">
        <v>24</v>
      </c>
      <c r="E230" s="141">
        <v>6</v>
      </c>
      <c r="F230" s="147">
        <v>43.63</v>
      </c>
      <c r="G230" s="148">
        <f t="shared" si="74"/>
        <v>53.32</v>
      </c>
      <c r="H230" s="147">
        <f t="shared" si="75"/>
        <v>319.92</v>
      </c>
    </row>
    <row r="231" spans="1:9" s="52" customFormat="1" ht="31.5" outlineLevel="2">
      <c r="A231" s="145" t="s">
        <v>1060</v>
      </c>
      <c r="B231" s="145" t="s">
        <v>1061</v>
      </c>
      <c r="C231" s="146" t="s">
        <v>1062</v>
      </c>
      <c r="D231" s="145" t="s">
        <v>26</v>
      </c>
      <c r="E231" s="141">
        <v>90.1</v>
      </c>
      <c r="F231" s="147">
        <v>5.78</v>
      </c>
      <c r="G231" s="148">
        <f t="shared" si="74"/>
        <v>7.06</v>
      </c>
      <c r="H231" s="147">
        <f t="shared" si="75"/>
        <v>636.1</v>
      </c>
    </row>
    <row r="232" spans="1:9" s="52" customFormat="1" ht="31.5" outlineLevel="2">
      <c r="A232" s="145" t="s">
        <v>1063</v>
      </c>
      <c r="B232" s="145" t="s">
        <v>1064</v>
      </c>
      <c r="C232" s="146" t="s">
        <v>1065</v>
      </c>
      <c r="D232" s="145" t="s">
        <v>26</v>
      </c>
      <c r="E232" s="141">
        <v>139.30000000000001</v>
      </c>
      <c r="F232" s="147">
        <v>19.79</v>
      </c>
      <c r="G232" s="148">
        <f t="shared" si="74"/>
        <v>24.18</v>
      </c>
      <c r="H232" s="147">
        <f t="shared" si="75"/>
        <v>3368.27</v>
      </c>
    </row>
    <row r="233" spans="1:9" s="52" customFormat="1" ht="31.5" outlineLevel="2">
      <c r="A233" s="145" t="s">
        <v>1066</v>
      </c>
      <c r="B233" s="145" t="s">
        <v>1067</v>
      </c>
      <c r="C233" s="146" t="s">
        <v>1068</v>
      </c>
      <c r="D233" s="145" t="s">
        <v>26</v>
      </c>
      <c r="E233" s="141">
        <v>70.900000000000006</v>
      </c>
      <c r="F233" s="147">
        <v>31.86</v>
      </c>
      <c r="G233" s="148">
        <f t="shared" si="74"/>
        <v>38.94</v>
      </c>
      <c r="H233" s="147">
        <f t="shared" si="75"/>
        <v>2760.84</v>
      </c>
    </row>
    <row r="234" spans="1:9" s="52" customFormat="1" ht="31.5" outlineLevel="2">
      <c r="A234" s="145" t="s">
        <v>1069</v>
      </c>
      <c r="B234" s="145" t="s">
        <v>1070</v>
      </c>
      <c r="C234" s="146" t="s">
        <v>1071</v>
      </c>
      <c r="D234" s="145" t="s">
        <v>24</v>
      </c>
      <c r="E234" s="141">
        <v>15</v>
      </c>
      <c r="F234" s="147">
        <v>7.4</v>
      </c>
      <c r="G234" s="148">
        <f t="shared" si="74"/>
        <v>9.0399999999999991</v>
      </c>
      <c r="H234" s="147">
        <f t="shared" si="75"/>
        <v>135.6</v>
      </c>
    </row>
    <row r="235" spans="1:9" s="52" customFormat="1" ht="31.5" outlineLevel="2">
      <c r="A235" s="145" t="s">
        <v>1072</v>
      </c>
      <c r="B235" s="145" t="s">
        <v>1073</v>
      </c>
      <c r="C235" s="146" t="s">
        <v>1074</v>
      </c>
      <c r="D235" s="145" t="s">
        <v>24</v>
      </c>
      <c r="E235" s="141">
        <v>20</v>
      </c>
      <c r="F235" s="147">
        <v>23.19</v>
      </c>
      <c r="G235" s="148">
        <f t="shared" si="74"/>
        <v>28.34</v>
      </c>
      <c r="H235" s="147">
        <f t="shared" si="75"/>
        <v>566.79999999999995</v>
      </c>
    </row>
    <row r="236" spans="1:9" s="52" customFormat="1" ht="31.5" outlineLevel="2">
      <c r="A236" s="145" t="s">
        <v>1075</v>
      </c>
      <c r="B236" s="145" t="s">
        <v>1076</v>
      </c>
      <c r="C236" s="146" t="s">
        <v>1077</v>
      </c>
      <c r="D236" s="145" t="s">
        <v>24</v>
      </c>
      <c r="E236" s="141">
        <v>11</v>
      </c>
      <c r="F236" s="147">
        <v>50.22</v>
      </c>
      <c r="G236" s="148">
        <f t="shared" si="74"/>
        <v>61.38</v>
      </c>
      <c r="H236" s="147">
        <f t="shared" si="75"/>
        <v>675.18</v>
      </c>
    </row>
    <row r="237" spans="1:9" s="52" customFormat="1" ht="47.25" outlineLevel="2">
      <c r="A237" s="145" t="s">
        <v>1078</v>
      </c>
      <c r="B237" s="145" t="s">
        <v>1079</v>
      </c>
      <c r="C237" s="146" t="s">
        <v>1080</v>
      </c>
      <c r="D237" s="145" t="s">
        <v>24</v>
      </c>
      <c r="E237" s="141">
        <v>5</v>
      </c>
      <c r="F237" s="147">
        <v>16.489999999999998</v>
      </c>
      <c r="G237" s="148">
        <f t="shared" si="74"/>
        <v>20.149999999999999</v>
      </c>
      <c r="H237" s="147">
        <f t="shared" si="75"/>
        <v>100.75</v>
      </c>
    </row>
    <row r="238" spans="1:9" s="52" customFormat="1" ht="47.25" outlineLevel="2">
      <c r="A238" s="145" t="s">
        <v>1081</v>
      </c>
      <c r="B238" s="145" t="s">
        <v>1082</v>
      </c>
      <c r="C238" s="146" t="s">
        <v>1083</v>
      </c>
      <c r="D238" s="145" t="s">
        <v>24</v>
      </c>
      <c r="E238" s="141">
        <v>18</v>
      </c>
      <c r="F238" s="147">
        <v>12.97</v>
      </c>
      <c r="G238" s="148">
        <f t="shared" si="74"/>
        <v>15.85</v>
      </c>
      <c r="H238" s="147">
        <f t="shared" si="75"/>
        <v>285.3</v>
      </c>
    </row>
    <row r="239" spans="1:9" outlineLevel="1">
      <c r="A239" s="170"/>
      <c r="B239" s="151"/>
      <c r="C239" s="152" t="s">
        <v>9</v>
      </c>
      <c r="D239" s="151"/>
      <c r="E239" s="153"/>
      <c r="F239" s="154"/>
      <c r="G239" s="155"/>
      <c r="H239" s="156">
        <f>SUM(H220:H238)</f>
        <v>10634.83</v>
      </c>
      <c r="I239" s="37"/>
    </row>
    <row r="240" spans="1:9" s="37" customFormat="1" outlineLevel="1">
      <c r="A240" s="145"/>
      <c r="B240" s="151"/>
      <c r="C240" s="152" t="s">
        <v>1084</v>
      </c>
      <c r="D240" s="151"/>
      <c r="E240" s="153"/>
      <c r="F240" s="154"/>
      <c r="G240" s="155"/>
      <c r="H240" s="156">
        <f>H208+H214+H218+H239</f>
        <v>83040.829999999987</v>
      </c>
    </row>
    <row r="241" spans="1:9" s="37" customFormat="1" outlineLevel="1">
      <c r="A241" s="157" t="s">
        <v>1085</v>
      </c>
      <c r="B241" s="157"/>
      <c r="C241" s="163" t="s">
        <v>221</v>
      </c>
      <c r="D241" s="157"/>
      <c r="E241" s="168"/>
      <c r="F241" s="167"/>
      <c r="G241" s="169"/>
      <c r="H241" s="167"/>
    </row>
    <row r="242" spans="1:9" s="37" customFormat="1" outlineLevel="1">
      <c r="A242" s="157" t="s">
        <v>1086</v>
      </c>
      <c r="B242" s="157"/>
      <c r="C242" s="163" t="s">
        <v>1087</v>
      </c>
      <c r="D242" s="157"/>
      <c r="E242" s="168"/>
      <c r="F242" s="167"/>
      <c r="G242" s="169"/>
      <c r="H242" s="167"/>
    </row>
    <row r="243" spans="1:9" s="52" customFormat="1" ht="47.25" outlineLevel="2">
      <c r="A243" s="145" t="s">
        <v>1088</v>
      </c>
      <c r="B243" s="145" t="s">
        <v>1089</v>
      </c>
      <c r="C243" s="146" t="s">
        <v>1090</v>
      </c>
      <c r="D243" s="145" t="s">
        <v>24</v>
      </c>
      <c r="E243" s="141">
        <v>2</v>
      </c>
      <c r="F243" s="147">
        <v>567.83000000000004</v>
      </c>
      <c r="G243" s="148">
        <f t="shared" ref="G243:G244" si="78">TRUNC(F243*(1+$E$2),2)</f>
        <v>694.05</v>
      </c>
      <c r="H243" s="147">
        <f t="shared" ref="H243:H244" si="79">TRUNC((G243*E243),2)</f>
        <v>1388.1</v>
      </c>
    </row>
    <row r="244" spans="1:9" s="52" customFormat="1" ht="47.25" outlineLevel="2">
      <c r="A244" s="145" t="s">
        <v>1091</v>
      </c>
      <c r="B244" s="145" t="s">
        <v>1092</v>
      </c>
      <c r="C244" s="146" t="s">
        <v>1093</v>
      </c>
      <c r="D244" s="145" t="s">
        <v>24</v>
      </c>
      <c r="E244" s="141">
        <v>2</v>
      </c>
      <c r="F244" s="147">
        <v>789.34</v>
      </c>
      <c r="G244" s="148">
        <f t="shared" si="78"/>
        <v>964.81</v>
      </c>
      <c r="H244" s="147">
        <f t="shared" si="79"/>
        <v>1929.62</v>
      </c>
    </row>
    <row r="245" spans="1:9" s="37" customFormat="1" outlineLevel="1">
      <c r="A245" s="170"/>
      <c r="B245" s="151"/>
      <c r="C245" s="152" t="s">
        <v>9</v>
      </c>
      <c r="D245" s="151"/>
      <c r="E245" s="153"/>
      <c r="F245" s="154"/>
      <c r="G245" s="155"/>
      <c r="H245" s="156">
        <f>SUM(H243:H244)</f>
        <v>3317.72</v>
      </c>
    </row>
    <row r="246" spans="1:9" outlineLevel="1">
      <c r="A246" s="157" t="s">
        <v>1094</v>
      </c>
      <c r="B246" s="157"/>
      <c r="C246" s="163" t="s">
        <v>1019</v>
      </c>
      <c r="D246" s="157"/>
      <c r="E246" s="168"/>
      <c r="F246" s="167"/>
      <c r="G246" s="169"/>
      <c r="H246" s="167"/>
      <c r="I246" s="37"/>
    </row>
    <row r="247" spans="1:9" s="52" customFormat="1" ht="47.25" outlineLevel="2">
      <c r="A247" s="145" t="s">
        <v>1095</v>
      </c>
      <c r="B247" s="145" t="s">
        <v>1096</v>
      </c>
      <c r="C247" s="146" t="s">
        <v>1097</v>
      </c>
      <c r="D247" s="145" t="s">
        <v>24</v>
      </c>
      <c r="E247" s="141">
        <v>7</v>
      </c>
      <c r="F247" s="147">
        <v>76</v>
      </c>
      <c r="G247" s="148">
        <f t="shared" ref="G247:G250" si="80">TRUNC(F247*(1+$E$2),2)</f>
        <v>92.89</v>
      </c>
      <c r="H247" s="147">
        <f t="shared" ref="H247:H250" si="81">TRUNC((G247*E247),2)</f>
        <v>650.23</v>
      </c>
    </row>
    <row r="248" spans="1:9" s="52" customFormat="1" ht="31.5" outlineLevel="2">
      <c r="A248" s="145" t="s">
        <v>1098</v>
      </c>
      <c r="B248" s="145" t="s">
        <v>1099</v>
      </c>
      <c r="C248" s="146" t="s">
        <v>1100</v>
      </c>
      <c r="D248" s="145" t="s">
        <v>24</v>
      </c>
      <c r="E248" s="141">
        <v>18</v>
      </c>
      <c r="F248" s="147">
        <v>208.65</v>
      </c>
      <c r="G248" s="148">
        <f t="shared" si="80"/>
        <v>255.03</v>
      </c>
      <c r="H248" s="147">
        <f t="shared" si="81"/>
        <v>4590.54</v>
      </c>
    </row>
    <row r="249" spans="1:9" s="52" customFormat="1" ht="31.5" outlineLevel="2">
      <c r="A249" s="145" t="s">
        <v>1101</v>
      </c>
      <c r="B249" s="145" t="s">
        <v>199</v>
      </c>
      <c r="C249" s="146" t="s">
        <v>200</v>
      </c>
      <c r="D249" s="145" t="s">
        <v>24</v>
      </c>
      <c r="E249" s="141">
        <v>5</v>
      </c>
      <c r="F249" s="147">
        <v>263.14999999999998</v>
      </c>
      <c r="G249" s="148">
        <f t="shared" si="80"/>
        <v>321.64</v>
      </c>
      <c r="H249" s="147">
        <f t="shared" si="81"/>
        <v>1608.2</v>
      </c>
    </row>
    <row r="250" spans="1:9" s="52" customFormat="1" ht="31.5" outlineLevel="2">
      <c r="A250" s="145" t="s">
        <v>1102</v>
      </c>
      <c r="B250" s="145" t="s">
        <v>1103</v>
      </c>
      <c r="C250" s="146" t="s">
        <v>1104</v>
      </c>
      <c r="D250" s="145" t="s">
        <v>24</v>
      </c>
      <c r="E250" s="141">
        <v>23</v>
      </c>
      <c r="F250" s="147">
        <v>11.49</v>
      </c>
      <c r="G250" s="148">
        <f t="shared" si="80"/>
        <v>14.04</v>
      </c>
      <c r="H250" s="147">
        <f t="shared" si="81"/>
        <v>322.92</v>
      </c>
    </row>
    <row r="251" spans="1:9" outlineLevel="1">
      <c r="A251" s="170"/>
      <c r="B251" s="151"/>
      <c r="C251" s="152" t="s">
        <v>9</v>
      </c>
      <c r="D251" s="151"/>
      <c r="E251" s="153"/>
      <c r="F251" s="154"/>
      <c r="G251" s="155"/>
      <c r="H251" s="156">
        <f>SUM(H247:H250)</f>
        <v>7171.89</v>
      </c>
      <c r="I251" s="37"/>
    </row>
    <row r="252" spans="1:9" outlineLevel="1">
      <c r="A252" s="139" t="s">
        <v>1105</v>
      </c>
      <c r="B252" s="139"/>
      <c r="C252" s="140" t="s">
        <v>1106</v>
      </c>
      <c r="D252" s="139"/>
      <c r="E252" s="173"/>
      <c r="F252" s="174"/>
      <c r="G252" s="175"/>
      <c r="H252" s="174"/>
      <c r="I252" s="37"/>
    </row>
    <row r="253" spans="1:9" s="52" customFormat="1" ht="31.5" outlineLevel="2">
      <c r="A253" s="145" t="s">
        <v>1107</v>
      </c>
      <c r="B253" s="145" t="s">
        <v>1108</v>
      </c>
      <c r="C253" s="146" t="s">
        <v>1109</v>
      </c>
      <c r="D253" s="145" t="s">
        <v>24</v>
      </c>
      <c r="E253" s="141">
        <v>1</v>
      </c>
      <c r="F253" s="147">
        <v>64.290000000000006</v>
      </c>
      <c r="G253" s="148">
        <f t="shared" ref="G253:G264" si="82">TRUNC(F253*(1+$E$2),2)</f>
        <v>78.58</v>
      </c>
      <c r="H253" s="147">
        <f t="shared" ref="H253:H264" si="83">TRUNC((G253*E253),2)</f>
        <v>78.58</v>
      </c>
    </row>
    <row r="254" spans="1:9" s="52" customFormat="1" ht="47.25" outlineLevel="2">
      <c r="A254" s="145" t="s">
        <v>1110</v>
      </c>
      <c r="B254" s="145" t="s">
        <v>1111</v>
      </c>
      <c r="C254" s="146" t="s">
        <v>1112</v>
      </c>
      <c r="D254" s="145" t="s">
        <v>24</v>
      </c>
      <c r="E254" s="141">
        <v>24</v>
      </c>
      <c r="F254" s="147">
        <v>41.06</v>
      </c>
      <c r="G254" s="148">
        <f t="shared" si="82"/>
        <v>50.18</v>
      </c>
      <c r="H254" s="147">
        <f t="shared" si="83"/>
        <v>1204.32</v>
      </c>
    </row>
    <row r="255" spans="1:9" s="52" customFormat="1" ht="47.25" outlineLevel="2">
      <c r="A255" s="145" t="s">
        <v>1113</v>
      </c>
      <c r="B255" s="145" t="s">
        <v>1114</v>
      </c>
      <c r="C255" s="146" t="s">
        <v>1115</v>
      </c>
      <c r="D255" s="145" t="s">
        <v>24</v>
      </c>
      <c r="E255" s="141">
        <v>18</v>
      </c>
      <c r="F255" s="147">
        <v>12.6</v>
      </c>
      <c r="G255" s="148">
        <f t="shared" si="82"/>
        <v>15.4</v>
      </c>
      <c r="H255" s="147">
        <f t="shared" si="83"/>
        <v>277.2</v>
      </c>
    </row>
    <row r="256" spans="1:9" s="52" customFormat="1" ht="47.25" outlineLevel="2">
      <c r="A256" s="145" t="s">
        <v>1116</v>
      </c>
      <c r="B256" s="145" t="s">
        <v>1117</v>
      </c>
      <c r="C256" s="146" t="s">
        <v>1118</v>
      </c>
      <c r="D256" s="145" t="s">
        <v>24</v>
      </c>
      <c r="E256" s="141">
        <v>1</v>
      </c>
      <c r="F256" s="147">
        <v>27.13</v>
      </c>
      <c r="G256" s="148">
        <f t="shared" si="82"/>
        <v>33.159999999999997</v>
      </c>
      <c r="H256" s="147">
        <f t="shared" si="83"/>
        <v>33.159999999999997</v>
      </c>
    </row>
    <row r="257" spans="1:9" s="52" customFormat="1" ht="47.25" outlineLevel="2">
      <c r="A257" s="145" t="s">
        <v>1119</v>
      </c>
      <c r="B257" s="145" t="s">
        <v>1120</v>
      </c>
      <c r="C257" s="146" t="s">
        <v>1121</v>
      </c>
      <c r="D257" s="145" t="s">
        <v>24</v>
      </c>
      <c r="E257" s="141">
        <v>12</v>
      </c>
      <c r="F257" s="147">
        <v>14.05</v>
      </c>
      <c r="G257" s="148">
        <f t="shared" si="82"/>
        <v>17.170000000000002</v>
      </c>
      <c r="H257" s="147">
        <f t="shared" si="83"/>
        <v>206.04</v>
      </c>
    </row>
    <row r="258" spans="1:9" s="52" customFormat="1" ht="31.5" outlineLevel="2">
      <c r="A258" s="145" t="s">
        <v>1122</v>
      </c>
      <c r="B258" s="145" t="s">
        <v>201</v>
      </c>
      <c r="C258" s="146" t="s">
        <v>202</v>
      </c>
      <c r="D258" s="145" t="s">
        <v>24</v>
      </c>
      <c r="E258" s="141">
        <v>2</v>
      </c>
      <c r="F258" s="147">
        <v>36.01</v>
      </c>
      <c r="G258" s="148">
        <f t="shared" si="82"/>
        <v>44.01</v>
      </c>
      <c r="H258" s="147">
        <f t="shared" si="83"/>
        <v>88.02</v>
      </c>
    </row>
    <row r="259" spans="1:9" s="52" customFormat="1" ht="47.25" outlineLevel="2">
      <c r="A259" s="145" t="s">
        <v>1123</v>
      </c>
      <c r="B259" s="145" t="s">
        <v>1124</v>
      </c>
      <c r="C259" s="146" t="s">
        <v>1125</v>
      </c>
      <c r="D259" s="145" t="s">
        <v>24</v>
      </c>
      <c r="E259" s="141">
        <v>4</v>
      </c>
      <c r="F259" s="147">
        <v>49.4</v>
      </c>
      <c r="G259" s="148">
        <f t="shared" si="82"/>
        <v>60.38</v>
      </c>
      <c r="H259" s="147">
        <f t="shared" si="83"/>
        <v>241.52</v>
      </c>
    </row>
    <row r="260" spans="1:9" s="52" customFormat="1" ht="47.25" outlineLevel="2">
      <c r="A260" s="145" t="s">
        <v>1126</v>
      </c>
      <c r="B260" s="145" t="s">
        <v>1127</v>
      </c>
      <c r="C260" s="146" t="s">
        <v>1128</v>
      </c>
      <c r="D260" s="145" t="s">
        <v>26</v>
      </c>
      <c r="E260" s="141">
        <v>10.7</v>
      </c>
      <c r="F260" s="147">
        <v>18.73</v>
      </c>
      <c r="G260" s="148">
        <f t="shared" si="82"/>
        <v>22.89</v>
      </c>
      <c r="H260" s="147">
        <f t="shared" si="83"/>
        <v>244.92</v>
      </c>
    </row>
    <row r="261" spans="1:9" s="52" customFormat="1" ht="47.25" outlineLevel="2">
      <c r="A261" s="145" t="s">
        <v>1129</v>
      </c>
      <c r="B261" s="145" t="s">
        <v>1130</v>
      </c>
      <c r="C261" s="146" t="s">
        <v>1131</v>
      </c>
      <c r="D261" s="145" t="s">
        <v>26</v>
      </c>
      <c r="E261" s="141">
        <v>3</v>
      </c>
      <c r="F261" s="147">
        <v>14.17</v>
      </c>
      <c r="G261" s="148">
        <f t="shared" si="82"/>
        <v>17.309999999999999</v>
      </c>
      <c r="H261" s="147">
        <f t="shared" si="83"/>
        <v>51.93</v>
      </c>
    </row>
    <row r="262" spans="1:9" s="52" customFormat="1" ht="47.25" outlineLevel="2">
      <c r="A262" s="145" t="s">
        <v>1132</v>
      </c>
      <c r="B262" s="145" t="s">
        <v>1133</v>
      </c>
      <c r="C262" s="146" t="s">
        <v>1134</v>
      </c>
      <c r="D262" s="145" t="s">
        <v>26</v>
      </c>
      <c r="E262" s="141">
        <v>10.8</v>
      </c>
      <c r="F262" s="147">
        <v>19.71</v>
      </c>
      <c r="G262" s="148">
        <f t="shared" si="82"/>
        <v>24.09</v>
      </c>
      <c r="H262" s="147">
        <f t="shared" si="83"/>
        <v>260.17</v>
      </c>
    </row>
    <row r="263" spans="1:9" s="52" customFormat="1" ht="47.25" outlineLevel="2">
      <c r="A263" s="145" t="s">
        <v>1135</v>
      </c>
      <c r="B263" s="145" t="s">
        <v>1136</v>
      </c>
      <c r="C263" s="146" t="s">
        <v>1137</v>
      </c>
      <c r="D263" s="145" t="s">
        <v>26</v>
      </c>
      <c r="E263" s="141">
        <v>3</v>
      </c>
      <c r="F263" s="147">
        <v>25.22</v>
      </c>
      <c r="G263" s="148">
        <f t="shared" si="82"/>
        <v>30.82</v>
      </c>
      <c r="H263" s="147">
        <f t="shared" si="83"/>
        <v>92.46</v>
      </c>
    </row>
    <row r="264" spans="1:9" s="52" customFormat="1" ht="47.25" outlineLevel="2">
      <c r="A264" s="145" t="s">
        <v>1138</v>
      </c>
      <c r="B264" s="145" t="s">
        <v>1139</v>
      </c>
      <c r="C264" s="146" t="s">
        <v>1140</v>
      </c>
      <c r="D264" s="145" t="s">
        <v>24</v>
      </c>
      <c r="E264" s="141">
        <v>2</v>
      </c>
      <c r="F264" s="147">
        <v>22.93</v>
      </c>
      <c r="G264" s="148">
        <f t="shared" si="82"/>
        <v>28.02</v>
      </c>
      <c r="H264" s="147">
        <f t="shared" si="83"/>
        <v>56.04</v>
      </c>
    </row>
    <row r="265" spans="1:9" outlineLevel="1">
      <c r="A265" s="170"/>
      <c r="B265" s="151"/>
      <c r="C265" s="152" t="s">
        <v>9</v>
      </c>
      <c r="D265" s="151"/>
      <c r="E265" s="153"/>
      <c r="F265" s="154"/>
      <c r="G265" s="155"/>
      <c r="H265" s="156">
        <f>SUM(H253:H264)</f>
        <v>2834.36</v>
      </c>
      <c r="I265" s="37"/>
    </row>
    <row r="266" spans="1:9" outlineLevel="1">
      <c r="A266" s="139" t="s">
        <v>1141</v>
      </c>
      <c r="B266" s="139"/>
      <c r="C266" s="140" t="s">
        <v>1142</v>
      </c>
      <c r="D266" s="139"/>
      <c r="E266" s="173"/>
      <c r="F266" s="174"/>
      <c r="G266" s="175"/>
      <c r="H266" s="174"/>
      <c r="I266" s="37"/>
    </row>
    <row r="267" spans="1:9" s="52" customFormat="1" ht="31.5" outlineLevel="2">
      <c r="A267" s="145" t="s">
        <v>1143</v>
      </c>
      <c r="B267" s="145" t="s">
        <v>1144</v>
      </c>
      <c r="C267" s="146" t="s">
        <v>1145</v>
      </c>
      <c r="D267" s="145" t="s">
        <v>24</v>
      </c>
      <c r="E267" s="141">
        <v>7</v>
      </c>
      <c r="F267" s="147">
        <v>36.450000000000003</v>
      </c>
      <c r="G267" s="148">
        <f t="shared" ref="G267:G277" si="84">TRUNC(F267*(1+$E$2),2)</f>
        <v>44.55</v>
      </c>
      <c r="H267" s="147">
        <f t="shared" ref="H267:H277" si="85">TRUNC((G267*E267),2)</f>
        <v>311.85000000000002</v>
      </c>
    </row>
    <row r="268" spans="1:9" s="52" customFormat="1" ht="31.5" outlineLevel="2">
      <c r="A268" s="145" t="s">
        <v>1146</v>
      </c>
      <c r="B268" s="145" t="s">
        <v>1147</v>
      </c>
      <c r="C268" s="146" t="s">
        <v>1148</v>
      </c>
      <c r="D268" s="145" t="s">
        <v>24</v>
      </c>
      <c r="E268" s="141">
        <v>14</v>
      </c>
      <c r="F268" s="147">
        <v>8.17</v>
      </c>
      <c r="G268" s="148">
        <f t="shared" si="84"/>
        <v>9.98</v>
      </c>
      <c r="H268" s="147">
        <f t="shared" si="85"/>
        <v>139.72</v>
      </c>
    </row>
    <row r="269" spans="1:9" s="52" customFormat="1" ht="31.5" outlineLevel="2">
      <c r="A269" s="145" t="s">
        <v>1149</v>
      </c>
      <c r="B269" s="145" t="s">
        <v>1150</v>
      </c>
      <c r="C269" s="146" t="s">
        <v>1151</v>
      </c>
      <c r="D269" s="145" t="s">
        <v>24</v>
      </c>
      <c r="E269" s="141">
        <v>9</v>
      </c>
      <c r="F269" s="147">
        <v>15.28</v>
      </c>
      <c r="G269" s="148">
        <f t="shared" si="84"/>
        <v>18.670000000000002</v>
      </c>
      <c r="H269" s="147">
        <f t="shared" si="85"/>
        <v>168.03</v>
      </c>
    </row>
    <row r="270" spans="1:9" s="52" customFormat="1" ht="31.5" outlineLevel="2">
      <c r="A270" s="145" t="s">
        <v>1152</v>
      </c>
      <c r="B270" s="145" t="s">
        <v>1153</v>
      </c>
      <c r="C270" s="146" t="s">
        <v>1154</v>
      </c>
      <c r="D270" s="145" t="s">
        <v>24</v>
      </c>
      <c r="E270" s="141">
        <v>2</v>
      </c>
      <c r="F270" s="147">
        <v>14.58</v>
      </c>
      <c r="G270" s="148">
        <f t="shared" ref="G270:G273" si="86">TRUNC(F270*(1+$E$2),2)</f>
        <v>17.82</v>
      </c>
      <c r="H270" s="147">
        <f t="shared" ref="H270:H273" si="87">TRUNC((G270*E270),2)</f>
        <v>35.64</v>
      </c>
    </row>
    <row r="271" spans="1:9" s="52" customFormat="1" ht="31.5" outlineLevel="2">
      <c r="A271" s="145" t="s">
        <v>1155</v>
      </c>
      <c r="B271" s="145" t="s">
        <v>1156</v>
      </c>
      <c r="C271" s="146" t="s">
        <v>1157</v>
      </c>
      <c r="D271" s="145" t="s">
        <v>24</v>
      </c>
      <c r="E271" s="141">
        <v>14</v>
      </c>
      <c r="F271" s="147">
        <v>76.849999999999994</v>
      </c>
      <c r="G271" s="148">
        <f t="shared" si="86"/>
        <v>93.93</v>
      </c>
      <c r="H271" s="147">
        <f t="shared" si="87"/>
        <v>1315.02</v>
      </c>
    </row>
    <row r="272" spans="1:9" s="52" customFormat="1" ht="31.5" outlineLevel="2">
      <c r="A272" s="145" t="s">
        <v>1158</v>
      </c>
      <c r="B272" s="145" t="s">
        <v>1159</v>
      </c>
      <c r="C272" s="146" t="s">
        <v>1160</v>
      </c>
      <c r="D272" s="145" t="s">
        <v>24</v>
      </c>
      <c r="E272" s="141">
        <v>5</v>
      </c>
      <c r="F272" s="147">
        <v>89.59</v>
      </c>
      <c r="G272" s="148">
        <f t="shared" si="86"/>
        <v>109.5</v>
      </c>
      <c r="H272" s="147">
        <f t="shared" si="87"/>
        <v>547.5</v>
      </c>
    </row>
    <row r="273" spans="1:9" s="52" customFormat="1" ht="31.5" outlineLevel="2">
      <c r="A273" s="145" t="s">
        <v>1161</v>
      </c>
      <c r="B273" s="145" t="s">
        <v>1162</v>
      </c>
      <c r="C273" s="146" t="s">
        <v>1163</v>
      </c>
      <c r="D273" s="145" t="s">
        <v>24</v>
      </c>
      <c r="E273" s="141">
        <v>8</v>
      </c>
      <c r="F273" s="147">
        <v>14.39</v>
      </c>
      <c r="G273" s="148">
        <f t="shared" si="86"/>
        <v>17.579999999999998</v>
      </c>
      <c r="H273" s="147">
        <f t="shared" si="87"/>
        <v>140.63999999999999</v>
      </c>
    </row>
    <row r="274" spans="1:9" s="52" customFormat="1" ht="31.5" outlineLevel="2">
      <c r="A274" s="145" t="s">
        <v>1164</v>
      </c>
      <c r="B274" s="145" t="s">
        <v>1165</v>
      </c>
      <c r="C274" s="146" t="s">
        <v>1166</v>
      </c>
      <c r="D274" s="145" t="s">
        <v>24</v>
      </c>
      <c r="E274" s="141">
        <v>3</v>
      </c>
      <c r="F274" s="147">
        <v>33.24</v>
      </c>
      <c r="G274" s="148">
        <f t="shared" si="84"/>
        <v>40.619999999999997</v>
      </c>
      <c r="H274" s="147">
        <f t="shared" si="85"/>
        <v>121.86</v>
      </c>
    </row>
    <row r="275" spans="1:9" s="52" customFormat="1" ht="31.5" outlineLevel="2">
      <c r="A275" s="145" t="s">
        <v>1167</v>
      </c>
      <c r="B275" s="145" t="s">
        <v>1168</v>
      </c>
      <c r="C275" s="146" t="s">
        <v>1169</v>
      </c>
      <c r="D275" s="145" t="s">
        <v>26</v>
      </c>
      <c r="E275" s="141">
        <v>19.2</v>
      </c>
      <c r="F275" s="147">
        <v>46.37</v>
      </c>
      <c r="G275" s="148">
        <f t="shared" si="84"/>
        <v>56.67</v>
      </c>
      <c r="H275" s="147">
        <f t="shared" si="85"/>
        <v>1088.06</v>
      </c>
    </row>
    <row r="276" spans="1:9" s="52" customFormat="1" ht="31.5" outlineLevel="2">
      <c r="A276" s="145" t="s">
        <v>1170</v>
      </c>
      <c r="B276" s="145" t="s">
        <v>1171</v>
      </c>
      <c r="C276" s="146" t="s">
        <v>1172</v>
      </c>
      <c r="D276" s="145" t="s">
        <v>26</v>
      </c>
      <c r="E276" s="141">
        <v>17.3</v>
      </c>
      <c r="F276" s="147">
        <v>15.81</v>
      </c>
      <c r="G276" s="148">
        <f t="shared" si="84"/>
        <v>19.32</v>
      </c>
      <c r="H276" s="147">
        <f t="shared" si="85"/>
        <v>334.23</v>
      </c>
    </row>
    <row r="277" spans="1:9" s="52" customFormat="1" ht="31.5" outlineLevel="2">
      <c r="A277" s="145" t="s">
        <v>1173</v>
      </c>
      <c r="B277" s="145" t="s">
        <v>1174</v>
      </c>
      <c r="C277" s="146" t="s">
        <v>1175</v>
      </c>
      <c r="D277" s="145" t="s">
        <v>26</v>
      </c>
      <c r="E277" s="141">
        <v>30.8</v>
      </c>
      <c r="F277" s="147">
        <v>21.42</v>
      </c>
      <c r="G277" s="148">
        <f t="shared" si="84"/>
        <v>26.18</v>
      </c>
      <c r="H277" s="147">
        <f t="shared" si="85"/>
        <v>806.34</v>
      </c>
    </row>
    <row r="278" spans="1:9" outlineLevel="1">
      <c r="A278" s="170"/>
      <c r="B278" s="151"/>
      <c r="C278" s="152" t="s">
        <v>9</v>
      </c>
      <c r="D278" s="151"/>
      <c r="E278" s="153"/>
      <c r="F278" s="154"/>
      <c r="G278" s="155"/>
      <c r="H278" s="156">
        <f>SUM(H267:H277)</f>
        <v>5008.8900000000003</v>
      </c>
      <c r="I278" s="37"/>
    </row>
    <row r="279" spans="1:9" s="37" customFormat="1" outlineLevel="1">
      <c r="A279" s="157" t="s">
        <v>1176</v>
      </c>
      <c r="B279" s="157"/>
      <c r="C279" s="163" t="s">
        <v>1177</v>
      </c>
      <c r="D279" s="157"/>
      <c r="E279" s="168"/>
      <c r="F279" s="167"/>
      <c r="G279" s="169"/>
      <c r="H279" s="167"/>
    </row>
    <row r="280" spans="1:9" s="52" customFormat="1" ht="47.25" outlineLevel="2">
      <c r="A280" s="145" t="s">
        <v>1178</v>
      </c>
      <c r="B280" s="145" t="s">
        <v>1179</v>
      </c>
      <c r="C280" s="146" t="s">
        <v>1180</v>
      </c>
      <c r="D280" s="145" t="s">
        <v>24</v>
      </c>
      <c r="E280" s="141">
        <v>5</v>
      </c>
      <c r="F280" s="147">
        <v>19.920000000000002</v>
      </c>
      <c r="G280" s="148">
        <f t="shared" ref="G280:G285" si="88">TRUNC(F280*(1+$E$2),2)</f>
        <v>24.34</v>
      </c>
      <c r="H280" s="147">
        <f t="shared" ref="H280:H285" si="89">TRUNC((G280*E280),2)</f>
        <v>121.7</v>
      </c>
    </row>
    <row r="281" spans="1:9" s="52" customFormat="1" ht="47.25" outlineLevel="2">
      <c r="A281" s="145" t="s">
        <v>1181</v>
      </c>
      <c r="B281" s="145" t="s">
        <v>1182</v>
      </c>
      <c r="C281" s="146" t="s">
        <v>1183</v>
      </c>
      <c r="D281" s="145" t="s">
        <v>24</v>
      </c>
      <c r="E281" s="141">
        <v>7</v>
      </c>
      <c r="F281" s="147">
        <v>9.48</v>
      </c>
      <c r="G281" s="148">
        <f t="shared" si="88"/>
        <v>11.58</v>
      </c>
      <c r="H281" s="147">
        <f t="shared" si="89"/>
        <v>81.06</v>
      </c>
    </row>
    <row r="282" spans="1:9" s="52" customFormat="1" ht="47.25" outlineLevel="2">
      <c r="A282" s="145" t="s">
        <v>1184</v>
      </c>
      <c r="B282" s="145" t="s">
        <v>1185</v>
      </c>
      <c r="C282" s="146" t="s">
        <v>1186</v>
      </c>
      <c r="D282" s="145" t="s">
        <v>24</v>
      </c>
      <c r="E282" s="141">
        <v>1</v>
      </c>
      <c r="F282" s="147">
        <v>19.14</v>
      </c>
      <c r="G282" s="148">
        <f t="shared" si="88"/>
        <v>23.39</v>
      </c>
      <c r="H282" s="147">
        <f t="shared" si="89"/>
        <v>23.39</v>
      </c>
    </row>
    <row r="283" spans="1:9" s="52" customFormat="1" ht="47.25" outlineLevel="2">
      <c r="A283" s="145" t="s">
        <v>1187</v>
      </c>
      <c r="B283" s="145" t="s">
        <v>1188</v>
      </c>
      <c r="C283" s="146" t="s">
        <v>1189</v>
      </c>
      <c r="D283" s="145" t="s">
        <v>24</v>
      </c>
      <c r="E283" s="141">
        <v>1</v>
      </c>
      <c r="F283" s="147">
        <v>10.99</v>
      </c>
      <c r="G283" s="148">
        <f t="shared" si="88"/>
        <v>13.43</v>
      </c>
      <c r="H283" s="147">
        <f t="shared" si="89"/>
        <v>13.43</v>
      </c>
    </row>
    <row r="284" spans="1:9" s="52" customFormat="1" ht="47.25" outlineLevel="2">
      <c r="A284" s="145" t="s">
        <v>1190</v>
      </c>
      <c r="B284" s="145" t="s">
        <v>1191</v>
      </c>
      <c r="C284" s="146" t="s">
        <v>1192</v>
      </c>
      <c r="D284" s="145" t="s">
        <v>26</v>
      </c>
      <c r="E284" s="141">
        <v>58.6</v>
      </c>
      <c r="F284" s="147">
        <v>13.03</v>
      </c>
      <c r="G284" s="148">
        <f t="shared" si="88"/>
        <v>15.92</v>
      </c>
      <c r="H284" s="147">
        <f t="shared" si="89"/>
        <v>932.91</v>
      </c>
    </row>
    <row r="285" spans="1:9" s="52" customFormat="1" ht="47.25" outlineLevel="2">
      <c r="A285" s="145" t="s">
        <v>1193</v>
      </c>
      <c r="B285" s="145" t="s">
        <v>1194</v>
      </c>
      <c r="C285" s="146" t="s">
        <v>1195</v>
      </c>
      <c r="D285" s="145" t="s">
        <v>24</v>
      </c>
      <c r="E285" s="141">
        <v>8</v>
      </c>
      <c r="F285" s="147">
        <v>16.829999999999998</v>
      </c>
      <c r="G285" s="148">
        <f t="shared" si="88"/>
        <v>20.57</v>
      </c>
      <c r="H285" s="147">
        <f t="shared" si="89"/>
        <v>164.56</v>
      </c>
    </row>
    <row r="286" spans="1:9" s="37" customFormat="1" outlineLevel="1">
      <c r="A286" s="170"/>
      <c r="B286" s="151"/>
      <c r="C286" s="152" t="s">
        <v>9</v>
      </c>
      <c r="D286" s="151"/>
      <c r="E286" s="153"/>
      <c r="F286" s="154"/>
      <c r="G286" s="155"/>
      <c r="H286" s="156">
        <f>SUM(H280:H285)</f>
        <v>1337.05</v>
      </c>
    </row>
    <row r="287" spans="1:9" s="37" customFormat="1" outlineLevel="1">
      <c r="A287" s="145"/>
      <c r="B287" s="151"/>
      <c r="C287" s="152" t="s">
        <v>1196</v>
      </c>
      <c r="D287" s="151"/>
      <c r="E287" s="153"/>
      <c r="F287" s="154"/>
      <c r="G287" s="155"/>
      <c r="H287" s="156">
        <f>H245+H251+H265+H278+H286</f>
        <v>19669.91</v>
      </c>
    </row>
    <row r="288" spans="1:9" s="37" customFormat="1" outlineLevel="1">
      <c r="A288" s="157" t="s">
        <v>1197</v>
      </c>
      <c r="B288" s="139"/>
      <c r="C288" s="140" t="s">
        <v>1198</v>
      </c>
      <c r="D288" s="139"/>
      <c r="E288" s="141"/>
      <c r="F288" s="142"/>
      <c r="G288" s="148"/>
      <c r="H288" s="172"/>
    </row>
    <row r="289" spans="1:8" s="37" customFormat="1" outlineLevel="1">
      <c r="A289" s="157" t="s">
        <v>1199</v>
      </c>
      <c r="B289" s="157"/>
      <c r="C289" s="163" t="s">
        <v>206</v>
      </c>
      <c r="D289" s="157"/>
      <c r="E289" s="164"/>
      <c r="F289" s="206"/>
      <c r="G289" s="211"/>
      <c r="H289" s="166"/>
    </row>
    <row r="290" spans="1:8" s="52" customFormat="1" ht="78.75" outlineLevel="2">
      <c r="A290" s="145" t="s">
        <v>1200</v>
      </c>
      <c r="B290" s="145" t="s">
        <v>1201</v>
      </c>
      <c r="C290" s="146" t="s">
        <v>1202</v>
      </c>
      <c r="D290" s="145" t="s">
        <v>157</v>
      </c>
      <c r="E290" s="141">
        <v>328.48</v>
      </c>
      <c r="F290" s="147">
        <v>11.62</v>
      </c>
      <c r="G290" s="148">
        <f t="shared" ref="G290:G295" si="90">TRUNC(F290*(1+$E$2),2)</f>
        <v>14.2</v>
      </c>
      <c r="H290" s="147">
        <f t="shared" ref="H290" si="91">TRUNC((G290*E290),2)</f>
        <v>4664.41</v>
      </c>
    </row>
    <row r="291" spans="1:8" s="52" customFormat="1" ht="78.75" outlineLevel="2">
      <c r="A291" s="145" t="s">
        <v>1203</v>
      </c>
      <c r="B291" s="149" t="s">
        <v>1204</v>
      </c>
      <c r="C291" s="150" t="s">
        <v>1205</v>
      </c>
      <c r="D291" s="149" t="s">
        <v>157</v>
      </c>
      <c r="E291" s="141">
        <v>244.03</v>
      </c>
      <c r="F291" s="147">
        <v>10.48</v>
      </c>
      <c r="G291" s="148">
        <f t="shared" si="90"/>
        <v>12.8</v>
      </c>
      <c r="H291" s="147">
        <f t="shared" ref="H291:H295" si="92">TRUNC((G291*E291),2)</f>
        <v>3123.58</v>
      </c>
    </row>
    <row r="292" spans="1:8" s="52" customFormat="1" ht="63" outlineLevel="2">
      <c r="A292" s="145" t="s">
        <v>1206</v>
      </c>
      <c r="B292" s="149" t="s">
        <v>1207</v>
      </c>
      <c r="C292" s="189" t="s">
        <v>1208</v>
      </c>
      <c r="D292" s="149" t="s">
        <v>157</v>
      </c>
      <c r="E292" s="141">
        <v>109.78</v>
      </c>
      <c r="F292" s="147">
        <v>9.1</v>
      </c>
      <c r="G292" s="148">
        <f t="shared" si="90"/>
        <v>11.12</v>
      </c>
      <c r="H292" s="147">
        <f t="shared" si="92"/>
        <v>1220.75</v>
      </c>
    </row>
    <row r="293" spans="1:8" s="52" customFormat="1" ht="47.25" outlineLevel="2">
      <c r="A293" s="145" t="s">
        <v>1209</v>
      </c>
      <c r="B293" s="149" t="s">
        <v>1210</v>
      </c>
      <c r="C293" s="189" t="s">
        <v>1211</v>
      </c>
      <c r="D293" s="149" t="s">
        <v>158</v>
      </c>
      <c r="E293" s="141">
        <v>1097.8</v>
      </c>
      <c r="F293" s="147">
        <v>2.79</v>
      </c>
      <c r="G293" s="148">
        <f t="shared" si="90"/>
        <v>3.41</v>
      </c>
      <c r="H293" s="147">
        <f t="shared" si="92"/>
        <v>3743.49</v>
      </c>
    </row>
    <row r="294" spans="1:8" s="52" customFormat="1" ht="31.5" outlineLevel="2">
      <c r="A294" s="145" t="s">
        <v>1212</v>
      </c>
      <c r="B294" s="149" t="s">
        <v>691</v>
      </c>
      <c r="C294" s="189" t="s">
        <v>692</v>
      </c>
      <c r="D294" s="149" t="s">
        <v>27</v>
      </c>
      <c r="E294" s="141">
        <v>33.64</v>
      </c>
      <c r="F294" s="147">
        <v>2.76</v>
      </c>
      <c r="G294" s="148">
        <f t="shared" si="90"/>
        <v>3.37</v>
      </c>
      <c r="H294" s="147">
        <f t="shared" si="92"/>
        <v>113.36</v>
      </c>
    </row>
    <row r="295" spans="1:8" s="52" customFormat="1" ht="31.5" outlineLevel="2">
      <c r="A295" s="145" t="s">
        <v>1213</v>
      </c>
      <c r="B295" s="145" t="s">
        <v>1214</v>
      </c>
      <c r="C295" s="146" t="s">
        <v>1215</v>
      </c>
      <c r="D295" s="145" t="s">
        <v>157</v>
      </c>
      <c r="E295" s="141">
        <v>1.68</v>
      </c>
      <c r="F295" s="147">
        <v>664.41</v>
      </c>
      <c r="G295" s="148">
        <f t="shared" si="90"/>
        <v>812.1</v>
      </c>
      <c r="H295" s="147">
        <f t="shared" si="92"/>
        <v>1364.32</v>
      </c>
    </row>
    <row r="296" spans="1:8" outlineLevel="2">
      <c r="A296" s="170"/>
      <c r="B296" s="151"/>
      <c r="C296" s="152" t="s">
        <v>9</v>
      </c>
      <c r="D296" s="151"/>
      <c r="E296" s="153"/>
      <c r="F296" s="154"/>
      <c r="G296" s="155"/>
      <c r="H296" s="156">
        <f>SUM(H290:H295)</f>
        <v>14229.91</v>
      </c>
    </row>
    <row r="297" spans="1:8" s="37" customFormat="1" outlineLevel="1">
      <c r="A297" s="157" t="s">
        <v>1216</v>
      </c>
      <c r="B297" s="157"/>
      <c r="C297" s="163" t="s">
        <v>1217</v>
      </c>
      <c r="D297" s="157"/>
      <c r="E297" s="164"/>
      <c r="F297" s="206"/>
      <c r="G297" s="211"/>
      <c r="H297" s="166"/>
    </row>
    <row r="298" spans="1:8" s="52" customFormat="1" ht="47.25" outlineLevel="2">
      <c r="A298" s="145" t="s">
        <v>1218</v>
      </c>
      <c r="B298" s="145" t="s">
        <v>1219</v>
      </c>
      <c r="C298" s="146" t="s">
        <v>1220</v>
      </c>
      <c r="D298" s="145" t="s">
        <v>27</v>
      </c>
      <c r="E298" s="141">
        <v>9.1199999999999992</v>
      </c>
      <c r="F298" s="147">
        <v>116.39</v>
      </c>
      <c r="G298" s="148">
        <f t="shared" ref="G298:G302" si="93">TRUNC(F298*(1+$E$2),2)</f>
        <v>142.26</v>
      </c>
      <c r="H298" s="147">
        <f t="shared" ref="H298:H302" si="94">TRUNC((G298*E298),2)</f>
        <v>1297.4100000000001</v>
      </c>
    </row>
    <row r="299" spans="1:8" s="52" customFormat="1" ht="47.25" outlineLevel="2">
      <c r="A299" s="145" t="s">
        <v>1221</v>
      </c>
      <c r="B299" s="149" t="s">
        <v>1222</v>
      </c>
      <c r="C299" s="150" t="s">
        <v>1223</v>
      </c>
      <c r="D299" s="149" t="s">
        <v>157</v>
      </c>
      <c r="E299" s="141">
        <v>6.73</v>
      </c>
      <c r="F299" s="147">
        <v>997.37</v>
      </c>
      <c r="G299" s="148">
        <f t="shared" si="93"/>
        <v>1219.08</v>
      </c>
      <c r="H299" s="147">
        <f t="shared" si="94"/>
        <v>8204.4</v>
      </c>
    </row>
    <row r="300" spans="1:8" s="52" customFormat="1" ht="47.25" outlineLevel="2">
      <c r="A300" s="145" t="s">
        <v>1224</v>
      </c>
      <c r="B300" s="149" t="s">
        <v>1225</v>
      </c>
      <c r="C300" s="189" t="s">
        <v>1226</v>
      </c>
      <c r="D300" s="149" t="s">
        <v>27</v>
      </c>
      <c r="E300" s="141">
        <v>25</v>
      </c>
      <c r="F300" s="147">
        <v>34.03</v>
      </c>
      <c r="G300" s="148">
        <f t="shared" si="93"/>
        <v>41.59</v>
      </c>
      <c r="H300" s="147">
        <f t="shared" si="94"/>
        <v>1039.75</v>
      </c>
    </row>
    <row r="301" spans="1:8" s="52" customFormat="1" ht="47.25" outlineLevel="2">
      <c r="A301" s="145" t="s">
        <v>1227</v>
      </c>
      <c r="B301" s="149" t="s">
        <v>1228</v>
      </c>
      <c r="C301" s="189" t="s">
        <v>1229</v>
      </c>
      <c r="D301" s="149" t="s">
        <v>27</v>
      </c>
      <c r="E301" s="141">
        <v>25</v>
      </c>
      <c r="F301" s="147">
        <v>29.19</v>
      </c>
      <c r="G301" s="148">
        <f t="shared" si="93"/>
        <v>35.67</v>
      </c>
      <c r="H301" s="147">
        <f t="shared" si="94"/>
        <v>891.75</v>
      </c>
    </row>
    <row r="302" spans="1:8" s="52" customFormat="1" ht="47.25" outlineLevel="2">
      <c r="A302" s="145" t="s">
        <v>1230</v>
      </c>
      <c r="B302" s="149" t="s">
        <v>1231</v>
      </c>
      <c r="C302" s="189" t="s">
        <v>1232</v>
      </c>
      <c r="D302" s="149" t="s">
        <v>210</v>
      </c>
      <c r="E302" s="141">
        <v>373.2</v>
      </c>
      <c r="F302" s="147">
        <v>14.11</v>
      </c>
      <c r="G302" s="148">
        <f t="shared" si="93"/>
        <v>17.239999999999998</v>
      </c>
      <c r="H302" s="147">
        <f t="shared" si="94"/>
        <v>6433.96</v>
      </c>
    </row>
    <row r="303" spans="1:8" outlineLevel="2">
      <c r="A303" s="170"/>
      <c r="B303" s="151"/>
      <c r="C303" s="152" t="s">
        <v>9</v>
      </c>
      <c r="D303" s="151"/>
      <c r="E303" s="153"/>
      <c r="F303" s="154"/>
      <c r="G303" s="155"/>
      <c r="H303" s="156">
        <f>SUM(H298:H302)</f>
        <v>17867.27</v>
      </c>
    </row>
    <row r="304" spans="1:8" outlineLevel="2">
      <c r="A304" s="157" t="s">
        <v>1233</v>
      </c>
      <c r="B304" s="139"/>
      <c r="C304" s="140" t="s">
        <v>1234</v>
      </c>
      <c r="D304" s="139"/>
      <c r="E304" s="141"/>
      <c r="F304" s="142"/>
      <c r="G304" s="148"/>
      <c r="H304" s="147"/>
    </row>
    <row r="305" spans="1:8" s="52" customFormat="1" ht="47.25" outlineLevel="2">
      <c r="A305" s="145" t="s">
        <v>1235</v>
      </c>
      <c r="B305" s="145" t="s">
        <v>1236</v>
      </c>
      <c r="C305" s="146" t="s">
        <v>1237</v>
      </c>
      <c r="D305" s="145" t="s">
        <v>27</v>
      </c>
      <c r="E305" s="141">
        <v>107.25</v>
      </c>
      <c r="F305" s="147">
        <v>41.76</v>
      </c>
      <c r="G305" s="148">
        <f t="shared" ref="G305:G313" si="95">TRUNC(F305*(1+$E$2),2)</f>
        <v>51.04</v>
      </c>
      <c r="H305" s="147">
        <f t="shared" ref="H305:H313" si="96">TRUNC((G305*E305),2)</f>
        <v>5474.04</v>
      </c>
    </row>
    <row r="306" spans="1:8" s="52" customFormat="1" ht="47.25" outlineLevel="2">
      <c r="A306" s="145" t="s">
        <v>1238</v>
      </c>
      <c r="B306" s="145" t="s">
        <v>1239</v>
      </c>
      <c r="C306" s="146" t="s">
        <v>1240</v>
      </c>
      <c r="D306" s="145" t="s">
        <v>157</v>
      </c>
      <c r="E306" s="141">
        <v>10.09</v>
      </c>
      <c r="F306" s="147">
        <v>1045.69</v>
      </c>
      <c r="G306" s="148">
        <f t="shared" si="95"/>
        <v>1278.1400000000001</v>
      </c>
      <c r="H306" s="147">
        <f t="shared" si="96"/>
        <v>12896.43</v>
      </c>
    </row>
    <row r="307" spans="1:8" s="52" customFormat="1" ht="47.25" outlineLevel="2">
      <c r="A307" s="145" t="s">
        <v>1241</v>
      </c>
      <c r="B307" s="145" t="s">
        <v>1225</v>
      </c>
      <c r="C307" s="146" t="s">
        <v>1226</v>
      </c>
      <c r="D307" s="145" t="s">
        <v>27</v>
      </c>
      <c r="E307" s="141">
        <v>47</v>
      </c>
      <c r="F307" s="147">
        <v>34.03</v>
      </c>
      <c r="G307" s="148">
        <f t="shared" si="95"/>
        <v>41.59</v>
      </c>
      <c r="H307" s="147">
        <f t="shared" si="96"/>
        <v>1954.73</v>
      </c>
    </row>
    <row r="308" spans="1:8" s="52" customFormat="1" ht="47.25" outlineLevel="2">
      <c r="A308" s="145" t="s">
        <v>1242</v>
      </c>
      <c r="B308" s="145" t="s">
        <v>1228</v>
      </c>
      <c r="C308" s="146" t="s">
        <v>1229</v>
      </c>
      <c r="D308" s="145" t="s">
        <v>27</v>
      </c>
      <c r="E308" s="141">
        <v>47</v>
      </c>
      <c r="F308" s="147">
        <v>29.19</v>
      </c>
      <c r="G308" s="148">
        <f t="shared" si="95"/>
        <v>35.67</v>
      </c>
      <c r="H308" s="147">
        <f t="shared" si="96"/>
        <v>1676.49</v>
      </c>
    </row>
    <row r="309" spans="1:8" s="52" customFormat="1" ht="31.5" outlineLevel="2">
      <c r="A309" s="145" t="s">
        <v>1243</v>
      </c>
      <c r="B309" s="145" t="s">
        <v>1244</v>
      </c>
      <c r="C309" s="146" t="s">
        <v>1245</v>
      </c>
      <c r="D309" s="145" t="s">
        <v>210</v>
      </c>
      <c r="E309" s="141">
        <v>565.70000000000005</v>
      </c>
      <c r="F309" s="147">
        <v>15.9</v>
      </c>
      <c r="G309" s="148">
        <f t="shared" si="95"/>
        <v>19.43</v>
      </c>
      <c r="H309" s="147">
        <f t="shared" si="96"/>
        <v>10991.55</v>
      </c>
    </row>
    <row r="310" spans="1:8" s="52" customFormat="1" ht="31.5" outlineLevel="2">
      <c r="A310" s="145" t="s">
        <v>1246</v>
      </c>
      <c r="B310" s="145" t="s">
        <v>1247</v>
      </c>
      <c r="C310" s="146" t="s">
        <v>1248</v>
      </c>
      <c r="D310" s="145" t="s">
        <v>210</v>
      </c>
      <c r="E310" s="141">
        <v>669.7</v>
      </c>
      <c r="F310" s="147">
        <v>15.19</v>
      </c>
      <c r="G310" s="148">
        <f t="shared" si="95"/>
        <v>18.559999999999999</v>
      </c>
      <c r="H310" s="147">
        <f t="shared" si="96"/>
        <v>12429.63</v>
      </c>
    </row>
    <row r="311" spans="1:8" s="52" customFormat="1" ht="31.5" outlineLevel="2">
      <c r="A311" s="145" t="s">
        <v>1249</v>
      </c>
      <c r="B311" s="145" t="s">
        <v>1250</v>
      </c>
      <c r="C311" s="146" t="s">
        <v>1251</v>
      </c>
      <c r="D311" s="145" t="s">
        <v>210</v>
      </c>
      <c r="E311" s="141">
        <v>27.1</v>
      </c>
      <c r="F311" s="147">
        <v>13.71</v>
      </c>
      <c r="G311" s="148">
        <f t="shared" si="95"/>
        <v>16.75</v>
      </c>
      <c r="H311" s="147">
        <f t="shared" si="96"/>
        <v>453.92</v>
      </c>
    </row>
    <row r="312" spans="1:8" s="52" customFormat="1" ht="31.5" outlineLevel="2">
      <c r="A312" s="145" t="s">
        <v>1252</v>
      </c>
      <c r="B312" s="145" t="s">
        <v>1253</v>
      </c>
      <c r="C312" s="146" t="s">
        <v>1254</v>
      </c>
      <c r="D312" s="145" t="s">
        <v>210</v>
      </c>
      <c r="E312" s="141">
        <v>89.18</v>
      </c>
      <c r="F312" s="147">
        <v>11.65</v>
      </c>
      <c r="G312" s="148">
        <f t="shared" si="95"/>
        <v>14.23</v>
      </c>
      <c r="H312" s="147">
        <f t="shared" si="96"/>
        <v>1269.03</v>
      </c>
    </row>
    <row r="313" spans="1:8" s="52" customFormat="1" ht="31.5" outlineLevel="2">
      <c r="A313" s="145" t="s">
        <v>1255</v>
      </c>
      <c r="B313" s="145" t="s">
        <v>1256</v>
      </c>
      <c r="C313" s="146" t="s">
        <v>1257</v>
      </c>
      <c r="D313" s="145" t="s">
        <v>210</v>
      </c>
      <c r="E313" s="141">
        <v>134.80000000000001</v>
      </c>
      <c r="F313" s="147">
        <v>11.15</v>
      </c>
      <c r="G313" s="148">
        <f t="shared" si="95"/>
        <v>13.62</v>
      </c>
      <c r="H313" s="147">
        <f t="shared" si="96"/>
        <v>1835.97</v>
      </c>
    </row>
    <row r="314" spans="1:8" s="37" customFormat="1" outlineLevel="1">
      <c r="A314" s="145"/>
      <c r="B314" s="151"/>
      <c r="C314" s="152" t="s">
        <v>9</v>
      </c>
      <c r="D314" s="151"/>
      <c r="E314" s="153"/>
      <c r="F314" s="154"/>
      <c r="G314" s="155"/>
      <c r="H314" s="156">
        <f>SUM(H305:H313)</f>
        <v>48981.79</v>
      </c>
    </row>
    <row r="315" spans="1:8" outlineLevel="2">
      <c r="A315" s="157" t="s">
        <v>1258</v>
      </c>
      <c r="B315" s="139"/>
      <c r="C315" s="140" t="s">
        <v>1259</v>
      </c>
      <c r="D315" s="139"/>
      <c r="E315" s="141"/>
      <c r="F315" s="142"/>
      <c r="G315" s="148"/>
      <c r="H315" s="147"/>
    </row>
    <row r="316" spans="1:8" s="52" customFormat="1" ht="47.25" outlineLevel="2">
      <c r="A316" s="145" t="s">
        <v>1260</v>
      </c>
      <c r="B316" s="145" t="s">
        <v>1261</v>
      </c>
      <c r="C316" s="146" t="s">
        <v>1262</v>
      </c>
      <c r="D316" s="145" t="s">
        <v>27</v>
      </c>
      <c r="E316" s="141">
        <v>33.479999999999997</v>
      </c>
      <c r="F316" s="147">
        <v>52.62</v>
      </c>
      <c r="G316" s="148">
        <f t="shared" ref="G316:G320" si="97">TRUNC(F316*(1+$E$2),2)</f>
        <v>64.31</v>
      </c>
      <c r="H316" s="147">
        <f t="shared" ref="H316:H320" si="98">TRUNC((G316*E316),2)</f>
        <v>2153.09</v>
      </c>
    </row>
    <row r="317" spans="1:8" s="52" customFormat="1" ht="63" outlineLevel="2">
      <c r="A317" s="145" t="s">
        <v>1263</v>
      </c>
      <c r="B317" s="145" t="s">
        <v>1264</v>
      </c>
      <c r="C317" s="146" t="s">
        <v>1265</v>
      </c>
      <c r="D317" s="145" t="s">
        <v>157</v>
      </c>
      <c r="E317" s="141">
        <v>5.83</v>
      </c>
      <c r="F317" s="147">
        <v>1096.8599999999999</v>
      </c>
      <c r="G317" s="148">
        <f t="shared" si="97"/>
        <v>1340.69</v>
      </c>
      <c r="H317" s="147">
        <f t="shared" si="98"/>
        <v>7816.22</v>
      </c>
    </row>
    <row r="318" spans="1:8" s="52" customFormat="1" ht="47.25" outlineLevel="2">
      <c r="A318" s="145" t="s">
        <v>1266</v>
      </c>
      <c r="B318" s="145" t="s">
        <v>1267</v>
      </c>
      <c r="C318" s="146" t="s">
        <v>1268</v>
      </c>
      <c r="D318" s="145" t="s">
        <v>210</v>
      </c>
      <c r="E318" s="141">
        <v>2.94</v>
      </c>
      <c r="F318" s="147">
        <v>15.09</v>
      </c>
      <c r="G318" s="148">
        <f t="shared" si="97"/>
        <v>18.440000000000001</v>
      </c>
      <c r="H318" s="147">
        <f t="shared" si="98"/>
        <v>54.21</v>
      </c>
    </row>
    <row r="319" spans="1:8" s="52" customFormat="1" ht="47.25" outlineLevel="2">
      <c r="A319" s="145" t="s">
        <v>1269</v>
      </c>
      <c r="B319" s="145" t="s">
        <v>1231</v>
      </c>
      <c r="C319" s="146" t="s">
        <v>1232</v>
      </c>
      <c r="D319" s="145" t="s">
        <v>210</v>
      </c>
      <c r="E319" s="141">
        <v>309.2</v>
      </c>
      <c r="F319" s="147">
        <v>14.11</v>
      </c>
      <c r="G319" s="148">
        <f t="shared" si="97"/>
        <v>17.239999999999998</v>
      </c>
      <c r="H319" s="147">
        <f t="shared" si="98"/>
        <v>5330.6</v>
      </c>
    </row>
    <row r="320" spans="1:8" s="52" customFormat="1" ht="47.25" outlineLevel="2">
      <c r="A320" s="145" t="s">
        <v>1270</v>
      </c>
      <c r="B320" s="145" t="s">
        <v>1271</v>
      </c>
      <c r="C320" s="146" t="s">
        <v>1272</v>
      </c>
      <c r="D320" s="145" t="s">
        <v>210</v>
      </c>
      <c r="E320" s="141">
        <v>7.75</v>
      </c>
      <c r="F320" s="147">
        <v>12.74</v>
      </c>
      <c r="G320" s="148">
        <f t="shared" si="97"/>
        <v>15.57</v>
      </c>
      <c r="H320" s="147">
        <f t="shared" si="98"/>
        <v>120.66</v>
      </c>
    </row>
    <row r="321" spans="1:8" s="37" customFormat="1" outlineLevel="1">
      <c r="A321" s="145"/>
      <c r="B321" s="151"/>
      <c r="C321" s="152" t="s">
        <v>9</v>
      </c>
      <c r="D321" s="151"/>
      <c r="E321" s="153"/>
      <c r="F321" s="154"/>
      <c r="G321" s="155"/>
      <c r="H321" s="156">
        <f>SUM(H316:H320)</f>
        <v>15474.78</v>
      </c>
    </row>
    <row r="322" spans="1:8" outlineLevel="2">
      <c r="A322" s="157" t="s">
        <v>1273</v>
      </c>
      <c r="B322" s="139"/>
      <c r="C322" s="140" t="s">
        <v>211</v>
      </c>
      <c r="D322" s="139"/>
      <c r="E322" s="141"/>
      <c r="F322" s="142"/>
      <c r="G322" s="148"/>
      <c r="H322" s="147"/>
    </row>
    <row r="323" spans="1:8" s="52" customFormat="1" ht="63" outlineLevel="2">
      <c r="A323" s="145" t="s">
        <v>1274</v>
      </c>
      <c r="B323" s="145" t="s">
        <v>1275</v>
      </c>
      <c r="C323" s="146" t="s">
        <v>1276</v>
      </c>
      <c r="D323" s="145" t="s">
        <v>27</v>
      </c>
      <c r="E323" s="141">
        <v>12.4</v>
      </c>
      <c r="F323" s="147">
        <v>67.599999999999994</v>
      </c>
      <c r="G323" s="148">
        <f t="shared" ref="G323:G326" si="99">TRUNC(F323*(1+$E$2),2)</f>
        <v>82.62</v>
      </c>
      <c r="H323" s="147">
        <f t="shared" ref="H323:H326" si="100">TRUNC((G323*E323),2)</f>
        <v>1024.48</v>
      </c>
    </row>
    <row r="324" spans="1:8" s="52" customFormat="1" ht="63" outlineLevel="2">
      <c r="A324" s="145" t="s">
        <v>1277</v>
      </c>
      <c r="B324" s="145" t="s">
        <v>212</v>
      </c>
      <c r="C324" s="146" t="s">
        <v>213</v>
      </c>
      <c r="D324" s="145" t="s">
        <v>157</v>
      </c>
      <c r="E324" s="141">
        <v>0.74</v>
      </c>
      <c r="F324" s="147">
        <v>912.75</v>
      </c>
      <c r="G324" s="148">
        <f t="shared" si="99"/>
        <v>1115.6500000000001</v>
      </c>
      <c r="H324" s="147">
        <f t="shared" si="100"/>
        <v>825.58</v>
      </c>
    </row>
    <row r="325" spans="1:8" s="52" customFormat="1" ht="47.25" outlineLevel="2">
      <c r="A325" s="145" t="s">
        <v>1278</v>
      </c>
      <c r="B325" s="145" t="s">
        <v>1279</v>
      </c>
      <c r="C325" s="146" t="s">
        <v>1280</v>
      </c>
      <c r="D325" s="145" t="s">
        <v>210</v>
      </c>
      <c r="E325" s="141">
        <v>16.8</v>
      </c>
      <c r="F325" s="147">
        <v>12.38</v>
      </c>
      <c r="G325" s="148">
        <f t="shared" si="99"/>
        <v>15.13</v>
      </c>
      <c r="H325" s="147">
        <f t="shared" si="100"/>
        <v>254.18</v>
      </c>
    </row>
    <row r="326" spans="1:8" s="52" customFormat="1" ht="47.25" outlineLevel="2">
      <c r="A326" s="145" t="s">
        <v>1281</v>
      </c>
      <c r="B326" s="145" t="s">
        <v>1282</v>
      </c>
      <c r="C326" s="146" t="s">
        <v>1283</v>
      </c>
      <c r="D326" s="145" t="s">
        <v>210</v>
      </c>
      <c r="E326" s="141">
        <v>42.4</v>
      </c>
      <c r="F326" s="147">
        <v>13.15</v>
      </c>
      <c r="G326" s="148">
        <f t="shared" si="99"/>
        <v>16.07</v>
      </c>
      <c r="H326" s="147">
        <f t="shared" si="100"/>
        <v>681.36</v>
      </c>
    </row>
    <row r="327" spans="1:8" s="37" customFormat="1" outlineLevel="1">
      <c r="A327" s="145"/>
      <c r="B327" s="151"/>
      <c r="C327" s="152" t="s">
        <v>9</v>
      </c>
      <c r="D327" s="151"/>
      <c r="E327" s="153"/>
      <c r="F327" s="154"/>
      <c r="G327" s="155"/>
      <c r="H327" s="156">
        <f>SUM(H323:H326)</f>
        <v>2785.6</v>
      </c>
    </row>
    <row r="328" spans="1:8" outlineLevel="2">
      <c r="A328" s="157" t="s">
        <v>1284</v>
      </c>
      <c r="B328" s="139"/>
      <c r="C328" s="140" t="s">
        <v>1285</v>
      </c>
      <c r="D328" s="139"/>
      <c r="E328" s="141"/>
      <c r="F328" s="142"/>
      <c r="G328" s="148"/>
      <c r="H328" s="147"/>
    </row>
    <row r="329" spans="1:8" s="52" customFormat="1" ht="47.25" outlineLevel="2">
      <c r="A329" s="145" t="s">
        <v>1286</v>
      </c>
      <c r="B329" s="145" t="s">
        <v>1287</v>
      </c>
      <c r="C329" s="146" t="s">
        <v>1288</v>
      </c>
      <c r="D329" s="145" t="s">
        <v>27</v>
      </c>
      <c r="E329" s="141">
        <v>26.96</v>
      </c>
      <c r="F329" s="147">
        <v>104.61</v>
      </c>
      <c r="G329" s="148">
        <f t="shared" ref="G329:G334" si="101">TRUNC(F329*(1+$E$2),2)</f>
        <v>127.86</v>
      </c>
      <c r="H329" s="147">
        <f t="shared" ref="H329:H334" si="102">TRUNC((G329*E329),2)</f>
        <v>3447.1</v>
      </c>
    </row>
    <row r="330" spans="1:8" s="52" customFormat="1" ht="47.25" outlineLevel="2">
      <c r="A330" s="145" t="s">
        <v>1289</v>
      </c>
      <c r="B330" s="145" t="s">
        <v>214</v>
      </c>
      <c r="C330" s="146" t="s">
        <v>215</v>
      </c>
      <c r="D330" s="145" t="s">
        <v>157</v>
      </c>
      <c r="E330" s="141">
        <v>2.35</v>
      </c>
      <c r="F330" s="147">
        <v>899.04</v>
      </c>
      <c r="G330" s="148">
        <f t="shared" si="101"/>
        <v>1098.8900000000001</v>
      </c>
      <c r="H330" s="147">
        <f t="shared" si="102"/>
        <v>2582.39</v>
      </c>
    </row>
    <row r="331" spans="1:8" s="52" customFormat="1" ht="47.25" outlineLevel="2">
      <c r="A331" s="145" t="s">
        <v>1290</v>
      </c>
      <c r="B331" s="145" t="s">
        <v>1291</v>
      </c>
      <c r="C331" s="146" t="s">
        <v>1292</v>
      </c>
      <c r="D331" s="145" t="s">
        <v>210</v>
      </c>
      <c r="E331" s="141">
        <v>22.2</v>
      </c>
      <c r="F331" s="147">
        <v>15.54</v>
      </c>
      <c r="G331" s="148">
        <f t="shared" si="101"/>
        <v>18.989999999999998</v>
      </c>
      <c r="H331" s="147">
        <f t="shared" si="102"/>
        <v>421.57</v>
      </c>
    </row>
    <row r="332" spans="1:8" s="52" customFormat="1" ht="47.25" outlineLevel="2">
      <c r="A332" s="145" t="s">
        <v>1293</v>
      </c>
      <c r="B332" s="145" t="s">
        <v>1294</v>
      </c>
      <c r="C332" s="146" t="s">
        <v>1295</v>
      </c>
      <c r="D332" s="145" t="s">
        <v>210</v>
      </c>
      <c r="E332" s="141">
        <v>20.8</v>
      </c>
      <c r="F332" s="147">
        <v>15.13</v>
      </c>
      <c r="G332" s="148">
        <f t="shared" si="101"/>
        <v>18.489999999999998</v>
      </c>
      <c r="H332" s="147">
        <f t="shared" si="102"/>
        <v>384.59</v>
      </c>
    </row>
    <row r="333" spans="1:8" s="52" customFormat="1" ht="47.25" outlineLevel="2">
      <c r="A333" s="145" t="s">
        <v>1296</v>
      </c>
      <c r="B333" s="145" t="s">
        <v>1282</v>
      </c>
      <c r="C333" s="146" t="s">
        <v>1283</v>
      </c>
      <c r="D333" s="145" t="s">
        <v>210</v>
      </c>
      <c r="E333" s="141">
        <v>12.6</v>
      </c>
      <c r="F333" s="147">
        <v>13.15</v>
      </c>
      <c r="G333" s="148">
        <f t="shared" si="101"/>
        <v>16.07</v>
      </c>
      <c r="H333" s="147">
        <f t="shared" si="102"/>
        <v>202.48</v>
      </c>
    </row>
    <row r="334" spans="1:8" s="52" customFormat="1" ht="47.25" outlineLevel="2">
      <c r="A334" s="145" t="s">
        <v>1297</v>
      </c>
      <c r="B334" s="145" t="s">
        <v>1298</v>
      </c>
      <c r="C334" s="146" t="s">
        <v>1299</v>
      </c>
      <c r="D334" s="145" t="s">
        <v>210</v>
      </c>
      <c r="E334" s="141">
        <v>192.8</v>
      </c>
      <c r="F334" s="147">
        <v>10.87</v>
      </c>
      <c r="G334" s="148">
        <f t="shared" si="101"/>
        <v>13.28</v>
      </c>
      <c r="H334" s="147">
        <f t="shared" si="102"/>
        <v>2560.38</v>
      </c>
    </row>
    <row r="335" spans="1:8" s="37" customFormat="1" outlineLevel="1">
      <c r="A335" s="145"/>
      <c r="B335" s="151"/>
      <c r="C335" s="152" t="s">
        <v>9</v>
      </c>
      <c r="D335" s="151"/>
      <c r="E335" s="153"/>
      <c r="F335" s="154"/>
      <c r="G335" s="155"/>
      <c r="H335" s="156">
        <f>SUM(H329:H334)</f>
        <v>9598.5099999999984</v>
      </c>
    </row>
    <row r="336" spans="1:8" outlineLevel="2">
      <c r="A336" s="157" t="s">
        <v>1300</v>
      </c>
      <c r="B336" s="139"/>
      <c r="C336" s="140" t="s">
        <v>1301</v>
      </c>
      <c r="D336" s="139"/>
      <c r="E336" s="141"/>
      <c r="F336" s="142"/>
      <c r="G336" s="148"/>
      <c r="H336" s="147"/>
    </row>
    <row r="337" spans="1:9" s="52" customFormat="1" ht="47.25" outlineLevel="2">
      <c r="A337" s="145" t="s">
        <v>1302</v>
      </c>
      <c r="B337" s="145" t="s">
        <v>1261</v>
      </c>
      <c r="C337" s="146" t="s">
        <v>1262</v>
      </c>
      <c r="D337" s="145" t="s">
        <v>27</v>
      </c>
      <c r="E337" s="141">
        <v>37.119999999999997</v>
      </c>
      <c r="F337" s="147">
        <v>52.62</v>
      </c>
      <c r="G337" s="148">
        <f t="shared" ref="G337:G339" si="103">TRUNC(F337*(1+$E$2),2)</f>
        <v>64.31</v>
      </c>
      <c r="H337" s="147">
        <f t="shared" ref="H337:H339" si="104">TRUNC((G337*E337),2)</f>
        <v>2387.1799999999998</v>
      </c>
    </row>
    <row r="338" spans="1:9" s="52" customFormat="1" ht="47.25" outlineLevel="2">
      <c r="A338" s="145" t="s">
        <v>1303</v>
      </c>
      <c r="B338" s="145" t="s">
        <v>214</v>
      </c>
      <c r="C338" s="146" t="s">
        <v>215</v>
      </c>
      <c r="D338" s="145" t="s">
        <v>157</v>
      </c>
      <c r="E338" s="141">
        <v>5.05</v>
      </c>
      <c r="F338" s="147">
        <v>899.04</v>
      </c>
      <c r="G338" s="148">
        <f t="shared" si="103"/>
        <v>1098.8900000000001</v>
      </c>
      <c r="H338" s="147">
        <f t="shared" si="104"/>
        <v>5549.39</v>
      </c>
    </row>
    <row r="339" spans="1:9" s="52" customFormat="1" ht="47.25" outlineLevel="2">
      <c r="A339" s="145" t="s">
        <v>1304</v>
      </c>
      <c r="B339" s="145" t="s">
        <v>1231</v>
      </c>
      <c r="C339" s="146" t="s">
        <v>1232</v>
      </c>
      <c r="D339" s="145" t="s">
        <v>210</v>
      </c>
      <c r="E339" s="141">
        <v>369.6</v>
      </c>
      <c r="F339" s="147">
        <v>14.11</v>
      </c>
      <c r="G339" s="148">
        <f t="shared" si="103"/>
        <v>17.239999999999998</v>
      </c>
      <c r="H339" s="147">
        <f t="shared" si="104"/>
        <v>6371.9</v>
      </c>
    </row>
    <row r="340" spans="1:9" s="37" customFormat="1" outlineLevel="1">
      <c r="A340" s="145"/>
      <c r="B340" s="151"/>
      <c r="C340" s="152" t="s">
        <v>9</v>
      </c>
      <c r="D340" s="151"/>
      <c r="E340" s="153"/>
      <c r="F340" s="154"/>
      <c r="G340" s="155"/>
      <c r="H340" s="156">
        <f>SUM(H337:H339)</f>
        <v>14308.47</v>
      </c>
    </row>
    <row r="341" spans="1:9" outlineLevel="2">
      <c r="A341" s="213"/>
      <c r="B341" s="151"/>
      <c r="C341" s="152" t="s">
        <v>1305</v>
      </c>
      <c r="D341" s="151"/>
      <c r="E341" s="153"/>
      <c r="F341" s="154"/>
      <c r="G341" s="155"/>
      <c r="H341" s="156">
        <f>H296+H303+H314+H321+H327+H335+H340</f>
        <v>123246.33</v>
      </c>
    </row>
    <row r="342" spans="1:9" s="37" customFormat="1" outlineLevel="1">
      <c r="A342" s="136" t="s">
        <v>2495</v>
      </c>
      <c r="B342" s="139"/>
      <c r="C342" s="140" t="s">
        <v>2510</v>
      </c>
      <c r="D342" s="139"/>
      <c r="E342" s="173"/>
      <c r="F342" s="174"/>
      <c r="G342" s="175"/>
      <c r="H342" s="174"/>
    </row>
    <row r="343" spans="1:9" s="37" customFormat="1" outlineLevel="1">
      <c r="A343" s="157" t="s">
        <v>2496</v>
      </c>
      <c r="B343" s="157"/>
      <c r="C343" s="163" t="s">
        <v>2511</v>
      </c>
      <c r="D343" s="157"/>
      <c r="E343" s="168"/>
      <c r="F343" s="167"/>
      <c r="G343" s="169"/>
      <c r="H343" s="167"/>
    </row>
    <row r="344" spans="1:9" s="52" customFormat="1" outlineLevel="2">
      <c r="A344" s="145" t="s">
        <v>2497</v>
      </c>
      <c r="B344" s="145" t="s">
        <v>2514</v>
      </c>
      <c r="C344" s="146" t="s">
        <v>2515</v>
      </c>
      <c r="D344" s="145" t="s">
        <v>24</v>
      </c>
      <c r="E344" s="141">
        <v>12</v>
      </c>
      <c r="F344" s="147">
        <v>63.84</v>
      </c>
      <c r="G344" s="148">
        <f t="shared" ref="G344:G350" si="105">TRUNC(F344*(1+$E$2),2)</f>
        <v>78.03</v>
      </c>
      <c r="H344" s="147">
        <f t="shared" ref="H344:H350" si="106">TRUNC((G344*E344),2)</f>
        <v>936.36</v>
      </c>
    </row>
    <row r="345" spans="1:9" s="52" customFormat="1" outlineLevel="2">
      <c r="A345" s="145" t="s">
        <v>2498</v>
      </c>
      <c r="B345" s="145" t="s">
        <v>2516</v>
      </c>
      <c r="C345" s="146" t="s">
        <v>2517</v>
      </c>
      <c r="D345" s="145" t="s">
        <v>24</v>
      </c>
      <c r="E345" s="141">
        <v>12</v>
      </c>
      <c r="F345" s="147">
        <v>138.18</v>
      </c>
      <c r="G345" s="148">
        <f t="shared" si="105"/>
        <v>168.89</v>
      </c>
      <c r="H345" s="147">
        <f t="shared" si="106"/>
        <v>2026.68</v>
      </c>
    </row>
    <row r="346" spans="1:9" s="52" customFormat="1" ht="47.25" outlineLevel="2">
      <c r="A346" s="145" t="s">
        <v>2499</v>
      </c>
      <c r="B346" s="145" t="s">
        <v>2518</v>
      </c>
      <c r="C346" s="146" t="s">
        <v>2519</v>
      </c>
      <c r="D346" s="145" t="s">
        <v>26</v>
      </c>
      <c r="E346" s="141">
        <v>135.80000000000001</v>
      </c>
      <c r="F346" s="147">
        <v>66.290000000000006</v>
      </c>
      <c r="G346" s="148">
        <f t="shared" si="105"/>
        <v>81.02</v>
      </c>
      <c r="H346" s="147">
        <f t="shared" si="106"/>
        <v>11002.51</v>
      </c>
    </row>
    <row r="347" spans="1:9" s="52" customFormat="1" ht="31.5" outlineLevel="2">
      <c r="A347" s="145" t="s">
        <v>2506</v>
      </c>
      <c r="B347" s="145" t="s">
        <v>2520</v>
      </c>
      <c r="C347" s="146" t="s">
        <v>2521</v>
      </c>
      <c r="D347" s="145" t="s">
        <v>26</v>
      </c>
      <c r="E347" s="141">
        <v>71.7</v>
      </c>
      <c r="F347" s="147">
        <v>142</v>
      </c>
      <c r="G347" s="148">
        <f t="shared" si="105"/>
        <v>173.56</v>
      </c>
      <c r="H347" s="147">
        <f t="shared" si="106"/>
        <v>12444.25</v>
      </c>
    </row>
    <row r="348" spans="1:9" s="52" customFormat="1" ht="47.25" outlineLevel="2">
      <c r="A348" s="145" t="s">
        <v>2507</v>
      </c>
      <c r="B348" s="145" t="s">
        <v>2522</v>
      </c>
      <c r="C348" s="146" t="s">
        <v>2523</v>
      </c>
      <c r="D348" s="145" t="s">
        <v>24</v>
      </c>
      <c r="E348" s="141">
        <v>2</v>
      </c>
      <c r="F348" s="147">
        <v>121.36</v>
      </c>
      <c r="G348" s="148">
        <f t="shared" si="105"/>
        <v>148.33000000000001</v>
      </c>
      <c r="H348" s="147">
        <f t="shared" si="106"/>
        <v>296.66000000000003</v>
      </c>
    </row>
    <row r="349" spans="1:9" s="52" customFormat="1" ht="47.25" outlineLevel="2">
      <c r="A349" s="145" t="s">
        <v>2508</v>
      </c>
      <c r="B349" s="145" t="s">
        <v>2524</v>
      </c>
      <c r="C349" s="146" t="s">
        <v>2525</v>
      </c>
      <c r="D349" s="145" t="s">
        <v>24</v>
      </c>
      <c r="E349" s="141">
        <v>24</v>
      </c>
      <c r="F349" s="147">
        <v>126.46</v>
      </c>
      <c r="G349" s="148">
        <f t="shared" si="105"/>
        <v>154.57</v>
      </c>
      <c r="H349" s="147">
        <f t="shared" si="106"/>
        <v>3709.68</v>
      </c>
    </row>
    <row r="350" spans="1:9" s="52" customFormat="1" ht="47.25" outlineLevel="2">
      <c r="A350" s="145" t="s">
        <v>2509</v>
      </c>
      <c r="B350" s="145" t="s">
        <v>2526</v>
      </c>
      <c r="C350" s="146" t="s">
        <v>2527</v>
      </c>
      <c r="D350" s="145" t="s">
        <v>24</v>
      </c>
      <c r="E350" s="141">
        <v>7</v>
      </c>
      <c r="F350" s="147">
        <v>550.37</v>
      </c>
      <c r="G350" s="148">
        <f t="shared" si="105"/>
        <v>672.71</v>
      </c>
      <c r="H350" s="147">
        <f t="shared" si="106"/>
        <v>4708.97</v>
      </c>
    </row>
    <row r="351" spans="1:9" s="37" customFormat="1" outlineLevel="1">
      <c r="A351" s="170"/>
      <c r="B351" s="151"/>
      <c r="C351" s="152" t="s">
        <v>9</v>
      </c>
      <c r="D351" s="151"/>
      <c r="E351" s="153"/>
      <c r="F351" s="154"/>
      <c r="G351" s="155"/>
      <c r="H351" s="156">
        <f>SUM(H344:H350)</f>
        <v>35125.11</v>
      </c>
    </row>
    <row r="352" spans="1:9" outlineLevel="1">
      <c r="A352" s="157" t="s">
        <v>2500</v>
      </c>
      <c r="B352" s="157"/>
      <c r="C352" s="163" t="s">
        <v>2512</v>
      </c>
      <c r="D352" s="157"/>
      <c r="E352" s="168"/>
      <c r="F352" s="167"/>
      <c r="G352" s="169"/>
      <c r="H352" s="167"/>
      <c r="I352" s="37"/>
    </row>
    <row r="353" spans="1:9" s="52" customFormat="1" ht="31.5" outlineLevel="2">
      <c r="A353" s="145" t="s">
        <v>2501</v>
      </c>
      <c r="B353" s="145" t="s">
        <v>2528</v>
      </c>
      <c r="C353" s="146" t="s">
        <v>2529</v>
      </c>
      <c r="D353" s="145" t="s">
        <v>26</v>
      </c>
      <c r="E353" s="141">
        <v>434</v>
      </c>
      <c r="F353" s="147">
        <v>22.74</v>
      </c>
      <c r="G353" s="148">
        <f t="shared" ref="G353:G357" si="107">TRUNC(F353*(1+$E$2),2)</f>
        <v>27.79</v>
      </c>
      <c r="H353" s="147">
        <f t="shared" ref="H353:H357" si="108">TRUNC((G353*E353),2)</f>
        <v>12060.86</v>
      </c>
    </row>
    <row r="354" spans="1:9" s="52" customFormat="1" ht="31.5" outlineLevel="2">
      <c r="A354" s="145" t="s">
        <v>2502</v>
      </c>
      <c r="B354" s="145" t="s">
        <v>2530</v>
      </c>
      <c r="C354" s="146" t="s">
        <v>2531</v>
      </c>
      <c r="D354" s="145" t="s">
        <v>26</v>
      </c>
      <c r="E354" s="141">
        <v>44.6</v>
      </c>
      <c r="F354" s="147">
        <v>16.22</v>
      </c>
      <c r="G354" s="148">
        <f t="shared" si="107"/>
        <v>19.82</v>
      </c>
      <c r="H354" s="147">
        <f t="shared" si="108"/>
        <v>883.97</v>
      </c>
    </row>
    <row r="355" spans="1:9" s="52" customFormat="1" ht="47.25" outlineLevel="2">
      <c r="A355" s="145" t="s">
        <v>2503</v>
      </c>
      <c r="B355" s="145" t="s">
        <v>2532</v>
      </c>
      <c r="C355" s="146" t="s">
        <v>2533</v>
      </c>
      <c r="D355" s="145" t="s">
        <v>24</v>
      </c>
      <c r="E355" s="141">
        <v>212</v>
      </c>
      <c r="F355" s="147">
        <v>9.6300000000000008</v>
      </c>
      <c r="G355" s="148">
        <f t="shared" si="107"/>
        <v>11.77</v>
      </c>
      <c r="H355" s="147">
        <f t="shared" si="108"/>
        <v>2495.2399999999998</v>
      </c>
    </row>
    <row r="356" spans="1:9" s="52" customFormat="1" ht="47.25" outlineLevel="2">
      <c r="A356" s="145" t="s">
        <v>2504</v>
      </c>
      <c r="B356" s="145" t="s">
        <v>2534</v>
      </c>
      <c r="C356" s="146" t="s">
        <v>2535</v>
      </c>
      <c r="D356" s="145" t="s">
        <v>24</v>
      </c>
      <c r="E356" s="141">
        <v>4</v>
      </c>
      <c r="F356" s="147">
        <v>7.8</v>
      </c>
      <c r="G356" s="148">
        <f t="shared" ref="G356" si="109">TRUNC(F356*(1+$E$2),2)</f>
        <v>9.5299999999999994</v>
      </c>
      <c r="H356" s="147">
        <f t="shared" ref="H356" si="110">TRUNC((G356*E356),2)</f>
        <v>38.119999999999997</v>
      </c>
    </row>
    <row r="357" spans="1:9" s="52" customFormat="1" ht="47.25" outlineLevel="2">
      <c r="A357" s="145" t="s">
        <v>2513</v>
      </c>
      <c r="B357" s="145" t="s">
        <v>2536</v>
      </c>
      <c r="C357" s="146" t="s">
        <v>2537</v>
      </c>
      <c r="D357" s="145" t="s">
        <v>24</v>
      </c>
      <c r="E357" s="141">
        <v>4</v>
      </c>
      <c r="F357" s="147">
        <v>6.93</v>
      </c>
      <c r="G357" s="148">
        <f t="shared" si="107"/>
        <v>8.4700000000000006</v>
      </c>
      <c r="H357" s="147">
        <f t="shared" si="108"/>
        <v>33.880000000000003</v>
      </c>
    </row>
    <row r="358" spans="1:9" outlineLevel="1">
      <c r="A358" s="170"/>
      <c r="B358" s="151"/>
      <c r="C358" s="152" t="s">
        <v>9</v>
      </c>
      <c r="D358" s="151"/>
      <c r="E358" s="153"/>
      <c r="F358" s="154"/>
      <c r="G358" s="155"/>
      <c r="H358" s="156">
        <f>SUM(H353:H357)</f>
        <v>15512.07</v>
      </c>
      <c r="I358" s="37"/>
    </row>
    <row r="359" spans="1:9" s="37" customFormat="1" outlineLevel="1">
      <c r="A359" s="145"/>
      <c r="B359" s="151"/>
      <c r="C359" s="152" t="s">
        <v>2505</v>
      </c>
      <c r="D359" s="151"/>
      <c r="E359" s="153"/>
      <c r="F359" s="154"/>
      <c r="G359" s="155"/>
      <c r="H359" s="156">
        <f>H351+H358</f>
        <v>50637.18</v>
      </c>
    </row>
    <row r="360" spans="1:9" outlineLevel="2">
      <c r="A360" s="213"/>
      <c r="B360" s="151"/>
      <c r="C360" s="152" t="s">
        <v>1306</v>
      </c>
      <c r="D360" s="151"/>
      <c r="E360" s="153"/>
      <c r="F360" s="154"/>
      <c r="G360" s="155"/>
      <c r="H360" s="156">
        <f>H240+H287+H341+H359</f>
        <v>276594.25</v>
      </c>
    </row>
    <row r="361" spans="1:9" s="36" customFormat="1">
      <c r="A361" s="282"/>
      <c r="B361" s="282"/>
      <c r="C361" s="282"/>
      <c r="D361" s="282"/>
      <c r="E361" s="282"/>
      <c r="F361" s="282"/>
      <c r="G361" s="282"/>
      <c r="H361" s="282"/>
      <c r="I361" s="52"/>
    </row>
    <row r="362" spans="1:9" outlineLevel="2">
      <c r="A362" s="157" t="s">
        <v>74</v>
      </c>
      <c r="B362" s="139"/>
      <c r="C362" s="140" t="s">
        <v>1307</v>
      </c>
      <c r="D362" s="139"/>
      <c r="E362" s="141"/>
      <c r="F362" s="142"/>
      <c r="G362" s="148"/>
      <c r="H362" s="147"/>
    </row>
    <row r="363" spans="1:9" outlineLevel="2">
      <c r="A363" s="157" t="s">
        <v>183</v>
      </c>
      <c r="B363" s="157"/>
      <c r="C363" s="163" t="s">
        <v>70</v>
      </c>
      <c r="D363" s="157"/>
      <c r="E363" s="164"/>
      <c r="F363" s="206"/>
      <c r="G363" s="211"/>
      <c r="H363" s="212"/>
    </row>
    <row r="364" spans="1:9" s="52" customFormat="1" ht="31.5" outlineLevel="2">
      <c r="A364" s="145" t="s">
        <v>1308</v>
      </c>
      <c r="B364" s="145" t="s">
        <v>1309</v>
      </c>
      <c r="C364" s="146" t="s">
        <v>1310</v>
      </c>
      <c r="D364" s="145" t="s">
        <v>24</v>
      </c>
      <c r="E364" s="141">
        <v>9</v>
      </c>
      <c r="F364" s="147">
        <v>41.02</v>
      </c>
      <c r="G364" s="148">
        <f t="shared" ref="G364:G403" si="111">TRUNC(F364*(1+$E$2),2)</f>
        <v>50.13</v>
      </c>
      <c r="H364" s="147">
        <f t="shared" ref="H364:H403" si="112">TRUNC((G364*E364),2)</f>
        <v>451.17</v>
      </c>
    </row>
    <row r="365" spans="1:9" s="52" customFormat="1" ht="31.5" outlineLevel="2">
      <c r="A365" s="145" t="s">
        <v>1311</v>
      </c>
      <c r="B365" s="145" t="s">
        <v>1312</v>
      </c>
      <c r="C365" s="146" t="s">
        <v>1313</v>
      </c>
      <c r="D365" s="145" t="s">
        <v>24</v>
      </c>
      <c r="E365" s="141">
        <v>1001</v>
      </c>
      <c r="F365" s="147">
        <v>4.84</v>
      </c>
      <c r="G365" s="148">
        <f t="shared" ref="G365:G378" si="113">TRUNC(F365*(1+$E$2),2)</f>
        <v>5.91</v>
      </c>
      <c r="H365" s="147">
        <f t="shared" ref="H365:H378" si="114">TRUNC((G365*E365),2)</f>
        <v>5915.91</v>
      </c>
    </row>
    <row r="366" spans="1:9" s="52" customFormat="1" ht="31.5" outlineLevel="2">
      <c r="A366" s="145" t="s">
        <v>1314</v>
      </c>
      <c r="B366" s="145" t="s">
        <v>1315</v>
      </c>
      <c r="C366" s="146" t="s">
        <v>1316</v>
      </c>
      <c r="D366" s="145" t="s">
        <v>24</v>
      </c>
      <c r="E366" s="141">
        <v>71</v>
      </c>
      <c r="F366" s="147">
        <v>10.82</v>
      </c>
      <c r="G366" s="148">
        <f t="shared" si="113"/>
        <v>13.22</v>
      </c>
      <c r="H366" s="147">
        <f t="shared" si="114"/>
        <v>938.62</v>
      </c>
    </row>
    <row r="367" spans="1:9" s="52" customFormat="1" ht="31.5" outlineLevel="2">
      <c r="A367" s="145" t="s">
        <v>1317</v>
      </c>
      <c r="B367" s="145" t="s">
        <v>1318</v>
      </c>
      <c r="C367" s="146" t="s">
        <v>1319</v>
      </c>
      <c r="D367" s="145" t="s">
        <v>24</v>
      </c>
      <c r="E367" s="141">
        <v>42</v>
      </c>
      <c r="F367" s="147">
        <v>13.86</v>
      </c>
      <c r="G367" s="148">
        <f t="shared" si="113"/>
        <v>16.940000000000001</v>
      </c>
      <c r="H367" s="147">
        <f t="shared" si="114"/>
        <v>711.48</v>
      </c>
    </row>
    <row r="368" spans="1:9" s="52" customFormat="1" ht="47.25" outlineLevel="2">
      <c r="A368" s="145" t="s">
        <v>1320</v>
      </c>
      <c r="B368" s="145" t="s">
        <v>1321</v>
      </c>
      <c r="C368" s="146" t="s">
        <v>1322</v>
      </c>
      <c r="D368" s="145" t="s">
        <v>24</v>
      </c>
      <c r="E368" s="141">
        <v>42</v>
      </c>
      <c r="F368" s="147">
        <v>19.96</v>
      </c>
      <c r="G368" s="148">
        <f t="shared" si="113"/>
        <v>24.39</v>
      </c>
      <c r="H368" s="147">
        <f t="shared" si="114"/>
        <v>1024.3800000000001</v>
      </c>
    </row>
    <row r="369" spans="1:8" s="52" customFormat="1" ht="31.5" outlineLevel="2">
      <c r="A369" s="145" t="s">
        <v>1323</v>
      </c>
      <c r="B369" s="145" t="s">
        <v>1324</v>
      </c>
      <c r="C369" s="146" t="s">
        <v>1325</v>
      </c>
      <c r="D369" s="145" t="s">
        <v>24</v>
      </c>
      <c r="E369" s="141">
        <v>12</v>
      </c>
      <c r="F369" s="147">
        <v>9.9600000000000009</v>
      </c>
      <c r="G369" s="148">
        <f t="shared" si="113"/>
        <v>12.17</v>
      </c>
      <c r="H369" s="147">
        <f t="shared" si="114"/>
        <v>146.04</v>
      </c>
    </row>
    <row r="370" spans="1:8" s="52" customFormat="1" ht="31.5" outlineLevel="2">
      <c r="A370" s="145" t="s">
        <v>1326</v>
      </c>
      <c r="B370" s="145" t="s">
        <v>1327</v>
      </c>
      <c r="C370" s="146" t="s">
        <v>1328</v>
      </c>
      <c r="D370" s="145" t="s">
        <v>24</v>
      </c>
      <c r="E370" s="141">
        <v>11</v>
      </c>
      <c r="F370" s="147">
        <v>56.13</v>
      </c>
      <c r="G370" s="148">
        <f t="shared" si="113"/>
        <v>68.599999999999994</v>
      </c>
      <c r="H370" s="147">
        <f t="shared" si="114"/>
        <v>754.6</v>
      </c>
    </row>
    <row r="371" spans="1:8" s="52" customFormat="1" ht="47.25" outlineLevel="2">
      <c r="A371" s="145" t="s">
        <v>1329</v>
      </c>
      <c r="B371" s="145" t="s">
        <v>1330</v>
      </c>
      <c r="C371" s="146" t="s">
        <v>1331</v>
      </c>
      <c r="D371" s="145" t="s">
        <v>24</v>
      </c>
      <c r="E371" s="141">
        <v>2</v>
      </c>
      <c r="F371" s="147">
        <v>87.44</v>
      </c>
      <c r="G371" s="148">
        <f t="shared" si="113"/>
        <v>106.87</v>
      </c>
      <c r="H371" s="147">
        <f t="shared" si="114"/>
        <v>213.74</v>
      </c>
    </row>
    <row r="372" spans="1:8" s="52" customFormat="1" ht="31.5" outlineLevel="2">
      <c r="A372" s="145" t="s">
        <v>1332</v>
      </c>
      <c r="B372" s="145" t="s">
        <v>1333</v>
      </c>
      <c r="C372" s="146" t="s">
        <v>1334</v>
      </c>
      <c r="D372" s="145" t="s">
        <v>24</v>
      </c>
      <c r="E372" s="141">
        <v>31</v>
      </c>
      <c r="F372" s="147">
        <v>41.74</v>
      </c>
      <c r="G372" s="148">
        <f t="shared" si="113"/>
        <v>51.01</v>
      </c>
      <c r="H372" s="147">
        <f t="shared" si="114"/>
        <v>1581.31</v>
      </c>
    </row>
    <row r="373" spans="1:8" s="52" customFormat="1" ht="31.5" outlineLevel="2">
      <c r="A373" s="145" t="s">
        <v>1335</v>
      </c>
      <c r="B373" s="145" t="s">
        <v>1336</v>
      </c>
      <c r="C373" s="146" t="s">
        <v>1337</v>
      </c>
      <c r="D373" s="145" t="s">
        <v>24</v>
      </c>
      <c r="E373" s="141">
        <v>6</v>
      </c>
      <c r="F373" s="147">
        <v>27.35</v>
      </c>
      <c r="G373" s="148">
        <f t="shared" si="113"/>
        <v>33.42</v>
      </c>
      <c r="H373" s="147">
        <f t="shared" si="114"/>
        <v>200.52</v>
      </c>
    </row>
    <row r="374" spans="1:8" s="52" customFormat="1" ht="31.5" outlineLevel="2">
      <c r="A374" s="145" t="s">
        <v>1338</v>
      </c>
      <c r="B374" s="145" t="s">
        <v>1339</v>
      </c>
      <c r="C374" s="146" t="s">
        <v>1340</v>
      </c>
      <c r="D374" s="145" t="s">
        <v>24</v>
      </c>
      <c r="E374" s="141">
        <v>8</v>
      </c>
      <c r="F374" s="147">
        <v>34.26</v>
      </c>
      <c r="G374" s="148">
        <f t="shared" si="113"/>
        <v>41.87</v>
      </c>
      <c r="H374" s="147">
        <f t="shared" si="114"/>
        <v>334.96</v>
      </c>
    </row>
    <row r="375" spans="1:8" s="52" customFormat="1" ht="31.5" outlineLevel="2">
      <c r="A375" s="145" t="s">
        <v>1341</v>
      </c>
      <c r="B375" s="145" t="s">
        <v>1342</v>
      </c>
      <c r="C375" s="146" t="s">
        <v>1343</v>
      </c>
      <c r="D375" s="145" t="s">
        <v>24</v>
      </c>
      <c r="E375" s="141">
        <v>1637</v>
      </c>
      <c r="F375" s="147">
        <v>55.55</v>
      </c>
      <c r="G375" s="148">
        <f t="shared" si="113"/>
        <v>67.89</v>
      </c>
      <c r="H375" s="147">
        <f t="shared" si="114"/>
        <v>111135.93</v>
      </c>
    </row>
    <row r="376" spans="1:8" s="52" customFormat="1" ht="31.5" outlineLevel="2">
      <c r="A376" s="145" t="s">
        <v>1344</v>
      </c>
      <c r="B376" s="149" t="s">
        <v>1345</v>
      </c>
      <c r="C376" s="150" t="s">
        <v>1346</v>
      </c>
      <c r="D376" s="149" t="s">
        <v>24</v>
      </c>
      <c r="E376" s="141">
        <v>140</v>
      </c>
      <c r="F376" s="147">
        <v>48.58</v>
      </c>
      <c r="G376" s="148">
        <f t="shared" si="113"/>
        <v>59.37</v>
      </c>
      <c r="H376" s="147">
        <f t="shared" si="114"/>
        <v>8311.7999999999993</v>
      </c>
    </row>
    <row r="377" spans="1:8" s="52" customFormat="1" ht="31.5" outlineLevel="2">
      <c r="A377" s="145" t="s">
        <v>1347</v>
      </c>
      <c r="B377" s="149" t="s">
        <v>1348</v>
      </c>
      <c r="C377" s="189" t="s">
        <v>1349</v>
      </c>
      <c r="D377" s="149" t="s">
        <v>24</v>
      </c>
      <c r="E377" s="141">
        <v>24</v>
      </c>
      <c r="F377" s="147">
        <v>41.74</v>
      </c>
      <c r="G377" s="148">
        <f t="shared" si="113"/>
        <v>51.01</v>
      </c>
      <c r="H377" s="147">
        <f t="shared" si="114"/>
        <v>1224.24</v>
      </c>
    </row>
    <row r="378" spans="1:8" s="52" customFormat="1" ht="31.5" outlineLevel="2">
      <c r="A378" s="145" t="s">
        <v>1350</v>
      </c>
      <c r="B378" s="149" t="s">
        <v>1351</v>
      </c>
      <c r="C378" s="189" t="s">
        <v>1352</v>
      </c>
      <c r="D378" s="149" t="s">
        <v>24</v>
      </c>
      <c r="E378" s="141">
        <v>84</v>
      </c>
      <c r="F378" s="147">
        <v>81.12</v>
      </c>
      <c r="G378" s="148">
        <f t="shared" si="113"/>
        <v>99.15</v>
      </c>
      <c r="H378" s="147">
        <f t="shared" si="114"/>
        <v>8328.6</v>
      </c>
    </row>
    <row r="379" spans="1:8" s="52" customFormat="1" ht="31.5" outlineLevel="2">
      <c r="A379" s="145" t="s">
        <v>1353</v>
      </c>
      <c r="B379" s="145" t="s">
        <v>1354</v>
      </c>
      <c r="C379" s="146" t="s">
        <v>1355</v>
      </c>
      <c r="D379" s="145" t="s">
        <v>24</v>
      </c>
      <c r="E379" s="141">
        <v>3</v>
      </c>
      <c r="F379" s="147">
        <v>524.21</v>
      </c>
      <c r="G379" s="148">
        <f t="shared" si="111"/>
        <v>640.74</v>
      </c>
      <c r="H379" s="147">
        <f t="shared" si="112"/>
        <v>1922.22</v>
      </c>
    </row>
    <row r="380" spans="1:8" s="52" customFormat="1" outlineLevel="2">
      <c r="A380" s="145" t="s">
        <v>1356</v>
      </c>
      <c r="B380" s="145" t="s">
        <v>1357</v>
      </c>
      <c r="C380" s="146" t="s">
        <v>522</v>
      </c>
      <c r="D380" s="145" t="s">
        <v>24</v>
      </c>
      <c r="E380" s="141">
        <v>7</v>
      </c>
      <c r="F380" s="147">
        <v>305.52999999999997</v>
      </c>
      <c r="G380" s="148">
        <f t="shared" si="111"/>
        <v>373.44</v>
      </c>
      <c r="H380" s="147">
        <f t="shared" si="112"/>
        <v>2614.08</v>
      </c>
    </row>
    <row r="381" spans="1:8" s="52" customFormat="1" ht="31.5" outlineLevel="2">
      <c r="A381" s="145" t="s">
        <v>1358</v>
      </c>
      <c r="B381" s="145" t="s">
        <v>1359</v>
      </c>
      <c r="C381" s="146" t="s">
        <v>1360</v>
      </c>
      <c r="D381" s="145" t="s">
        <v>24</v>
      </c>
      <c r="E381" s="141">
        <v>52</v>
      </c>
      <c r="F381" s="147">
        <v>109.31</v>
      </c>
      <c r="G381" s="148">
        <f t="shared" si="111"/>
        <v>133.6</v>
      </c>
      <c r="H381" s="147">
        <f t="shared" si="112"/>
        <v>6947.2</v>
      </c>
    </row>
    <row r="382" spans="1:8" s="52" customFormat="1" ht="47.25" outlineLevel="2">
      <c r="A382" s="145" t="s">
        <v>1361</v>
      </c>
      <c r="B382" s="145" t="s">
        <v>1362</v>
      </c>
      <c r="C382" s="146" t="s">
        <v>1363</v>
      </c>
      <c r="D382" s="145" t="s">
        <v>26</v>
      </c>
      <c r="E382" s="141">
        <v>8.0299999999999994</v>
      </c>
      <c r="F382" s="147">
        <v>8.36</v>
      </c>
      <c r="G382" s="148">
        <f t="shared" si="111"/>
        <v>10.210000000000001</v>
      </c>
      <c r="H382" s="147">
        <f t="shared" si="112"/>
        <v>81.98</v>
      </c>
    </row>
    <row r="383" spans="1:8" s="52" customFormat="1" ht="47.25" outlineLevel="2">
      <c r="A383" s="145" t="s">
        <v>1364</v>
      </c>
      <c r="B383" s="145" t="s">
        <v>1365</v>
      </c>
      <c r="C383" s="146" t="s">
        <v>1366</v>
      </c>
      <c r="D383" s="145" t="s">
        <v>26</v>
      </c>
      <c r="E383" s="141">
        <v>1565.94</v>
      </c>
      <c r="F383" s="147">
        <v>9.0500000000000007</v>
      </c>
      <c r="G383" s="148">
        <f t="shared" si="111"/>
        <v>11.06</v>
      </c>
      <c r="H383" s="147">
        <f t="shared" si="112"/>
        <v>17319.29</v>
      </c>
    </row>
    <row r="384" spans="1:8" s="52" customFormat="1" ht="47.25" outlineLevel="2">
      <c r="A384" s="145" t="s">
        <v>1367</v>
      </c>
      <c r="B384" s="145" t="s">
        <v>1368</v>
      </c>
      <c r="C384" s="146" t="s">
        <v>1369</v>
      </c>
      <c r="D384" s="145" t="s">
        <v>26</v>
      </c>
      <c r="E384" s="141">
        <v>419.73</v>
      </c>
      <c r="F384" s="147">
        <v>11.78</v>
      </c>
      <c r="G384" s="148">
        <f t="shared" si="111"/>
        <v>14.39</v>
      </c>
      <c r="H384" s="147">
        <f t="shared" si="112"/>
        <v>6039.91</v>
      </c>
    </row>
    <row r="385" spans="1:8" s="52" customFormat="1" ht="47.25" outlineLevel="2">
      <c r="A385" s="145" t="s">
        <v>1370</v>
      </c>
      <c r="B385" s="145" t="s">
        <v>1371</v>
      </c>
      <c r="C385" s="146" t="s">
        <v>1372</v>
      </c>
      <c r="D385" s="145" t="s">
        <v>26</v>
      </c>
      <c r="E385" s="141">
        <v>10.029999999999999</v>
      </c>
      <c r="F385" s="147">
        <v>9.32</v>
      </c>
      <c r="G385" s="148">
        <f t="shared" si="111"/>
        <v>11.39</v>
      </c>
      <c r="H385" s="147">
        <f t="shared" si="112"/>
        <v>114.24</v>
      </c>
    </row>
    <row r="386" spans="1:8" s="52" customFormat="1" ht="47.25" outlineLevel="2">
      <c r="A386" s="145" t="s">
        <v>1373</v>
      </c>
      <c r="B386" s="145" t="s">
        <v>1374</v>
      </c>
      <c r="C386" s="146" t="s">
        <v>1375</v>
      </c>
      <c r="D386" s="145" t="s">
        <v>26</v>
      </c>
      <c r="E386" s="141">
        <v>111.14</v>
      </c>
      <c r="F386" s="147">
        <v>6.42</v>
      </c>
      <c r="G386" s="148">
        <f t="shared" si="111"/>
        <v>7.84</v>
      </c>
      <c r="H386" s="147">
        <f t="shared" si="112"/>
        <v>871.33</v>
      </c>
    </row>
    <row r="387" spans="1:8" s="52" customFormat="1" ht="47.25" outlineLevel="2">
      <c r="A387" s="145" t="s">
        <v>1376</v>
      </c>
      <c r="B387" s="145" t="s">
        <v>1377</v>
      </c>
      <c r="C387" s="146" t="s">
        <v>1378</v>
      </c>
      <c r="D387" s="145" t="s">
        <v>26</v>
      </c>
      <c r="E387" s="141">
        <v>3.07</v>
      </c>
      <c r="F387" s="147">
        <v>16.239999999999998</v>
      </c>
      <c r="G387" s="148">
        <f t="shared" si="111"/>
        <v>19.850000000000001</v>
      </c>
      <c r="H387" s="147">
        <f t="shared" si="112"/>
        <v>60.93</v>
      </c>
    </row>
    <row r="388" spans="1:8" s="52" customFormat="1" ht="47.25" outlineLevel="2">
      <c r="A388" s="145" t="s">
        <v>1379</v>
      </c>
      <c r="B388" s="145" t="s">
        <v>1380</v>
      </c>
      <c r="C388" s="146" t="s">
        <v>1381</v>
      </c>
      <c r="D388" s="145" t="s">
        <v>26</v>
      </c>
      <c r="E388" s="141">
        <v>45.74</v>
      </c>
      <c r="F388" s="147">
        <v>19.850000000000001</v>
      </c>
      <c r="G388" s="148">
        <f t="shared" si="111"/>
        <v>24.26</v>
      </c>
      <c r="H388" s="147">
        <f t="shared" si="112"/>
        <v>1109.6500000000001</v>
      </c>
    </row>
    <row r="389" spans="1:8" s="52" customFormat="1" ht="47.25" outlineLevel="2">
      <c r="A389" s="145" t="s">
        <v>1382</v>
      </c>
      <c r="B389" s="145" t="s">
        <v>1383</v>
      </c>
      <c r="C389" s="146" t="s">
        <v>1384</v>
      </c>
      <c r="D389" s="145" t="s">
        <v>26</v>
      </c>
      <c r="E389" s="141">
        <v>1532.27</v>
      </c>
      <c r="F389" s="147">
        <v>16.989999999999998</v>
      </c>
      <c r="G389" s="148">
        <f t="shared" ref="G389:G400" si="115">TRUNC(F389*(1+$E$2),2)</f>
        <v>20.76</v>
      </c>
      <c r="H389" s="147">
        <f t="shared" ref="H389:H400" si="116">TRUNC((G389*E389),2)</f>
        <v>31809.919999999998</v>
      </c>
    </row>
    <row r="390" spans="1:8" s="52" customFormat="1" ht="47.25" outlineLevel="2">
      <c r="A390" s="145" t="s">
        <v>1385</v>
      </c>
      <c r="B390" s="149" t="s">
        <v>1386</v>
      </c>
      <c r="C390" s="150" t="s">
        <v>1387</v>
      </c>
      <c r="D390" s="149" t="s">
        <v>26</v>
      </c>
      <c r="E390" s="141">
        <v>12331</v>
      </c>
      <c r="F390" s="147">
        <v>4.0599999999999996</v>
      </c>
      <c r="G390" s="148">
        <f t="shared" si="115"/>
        <v>4.96</v>
      </c>
      <c r="H390" s="147">
        <f t="shared" si="116"/>
        <v>61161.760000000002</v>
      </c>
    </row>
    <row r="391" spans="1:8" s="52" customFormat="1" ht="31.5" outlineLevel="2">
      <c r="A391" s="145" t="s">
        <v>1388</v>
      </c>
      <c r="B391" s="149" t="s">
        <v>1389</v>
      </c>
      <c r="C391" s="189" t="s">
        <v>1390</v>
      </c>
      <c r="D391" s="149" t="s">
        <v>26</v>
      </c>
      <c r="E391" s="141">
        <v>719</v>
      </c>
      <c r="F391" s="147">
        <v>5.95</v>
      </c>
      <c r="G391" s="148">
        <f t="shared" si="115"/>
        <v>7.27</v>
      </c>
      <c r="H391" s="147">
        <f t="shared" si="116"/>
        <v>5227.13</v>
      </c>
    </row>
    <row r="392" spans="1:8" s="52" customFormat="1" ht="31.5" outlineLevel="2">
      <c r="A392" s="145" t="s">
        <v>1391</v>
      </c>
      <c r="B392" s="145" t="s">
        <v>1392</v>
      </c>
      <c r="C392" s="146" t="s">
        <v>1393</v>
      </c>
      <c r="D392" s="145" t="s">
        <v>26</v>
      </c>
      <c r="E392" s="141">
        <v>8381</v>
      </c>
      <c r="F392" s="147">
        <v>8.5299999999999994</v>
      </c>
      <c r="G392" s="148">
        <f t="shared" si="115"/>
        <v>10.42</v>
      </c>
      <c r="H392" s="147">
        <f t="shared" si="116"/>
        <v>87330.02</v>
      </c>
    </row>
    <row r="393" spans="1:8" s="52" customFormat="1" ht="47.25" outlineLevel="2">
      <c r="A393" s="145" t="s">
        <v>1394</v>
      </c>
      <c r="B393" s="145" t="s">
        <v>1395</v>
      </c>
      <c r="C393" s="146" t="s">
        <v>1396</v>
      </c>
      <c r="D393" s="145" t="s">
        <v>26</v>
      </c>
      <c r="E393" s="141">
        <v>1793</v>
      </c>
      <c r="F393" s="147">
        <v>14</v>
      </c>
      <c r="G393" s="148">
        <f t="shared" si="115"/>
        <v>17.11</v>
      </c>
      <c r="H393" s="147">
        <f t="shared" si="116"/>
        <v>30678.23</v>
      </c>
    </row>
    <row r="394" spans="1:8" s="52" customFormat="1" ht="47.25" outlineLevel="2">
      <c r="A394" s="145" t="s">
        <v>1397</v>
      </c>
      <c r="B394" s="145" t="s">
        <v>1398</v>
      </c>
      <c r="C394" s="146" t="s">
        <v>1399</v>
      </c>
      <c r="D394" s="145" t="s">
        <v>26</v>
      </c>
      <c r="E394" s="141">
        <v>1184</v>
      </c>
      <c r="F394" s="147">
        <v>23.51</v>
      </c>
      <c r="G394" s="148">
        <f t="shared" si="115"/>
        <v>28.73</v>
      </c>
      <c r="H394" s="147">
        <f t="shared" si="116"/>
        <v>34016.32</v>
      </c>
    </row>
    <row r="395" spans="1:8" s="52" customFormat="1" outlineLevel="2">
      <c r="A395" s="145" t="s">
        <v>1400</v>
      </c>
      <c r="B395" s="145" t="s">
        <v>1401</v>
      </c>
      <c r="C395" s="146" t="s">
        <v>1402</v>
      </c>
      <c r="D395" s="145" t="s">
        <v>24</v>
      </c>
      <c r="E395" s="141">
        <v>1438</v>
      </c>
      <c r="F395" s="147">
        <v>77.62</v>
      </c>
      <c r="G395" s="148">
        <f t="shared" si="115"/>
        <v>94.87</v>
      </c>
      <c r="H395" s="147">
        <f t="shared" si="116"/>
        <v>136423.06</v>
      </c>
    </row>
    <row r="396" spans="1:8" s="52" customFormat="1" ht="31.5" outlineLevel="2">
      <c r="A396" s="145" t="s">
        <v>1403</v>
      </c>
      <c r="B396" s="145" t="s">
        <v>1404</v>
      </c>
      <c r="C396" s="146" t="s">
        <v>1405</v>
      </c>
      <c r="D396" s="145" t="s">
        <v>24</v>
      </c>
      <c r="E396" s="141">
        <v>5</v>
      </c>
      <c r="F396" s="147">
        <v>54.19</v>
      </c>
      <c r="G396" s="148">
        <f t="shared" si="115"/>
        <v>66.23</v>
      </c>
      <c r="H396" s="147">
        <f t="shared" si="116"/>
        <v>331.15</v>
      </c>
    </row>
    <row r="397" spans="1:8" s="52" customFormat="1" ht="31.5" outlineLevel="2">
      <c r="A397" s="145" t="s">
        <v>1406</v>
      </c>
      <c r="B397" s="145" t="s">
        <v>1407</v>
      </c>
      <c r="C397" s="146" t="s">
        <v>1408</v>
      </c>
      <c r="D397" s="145" t="s">
        <v>24</v>
      </c>
      <c r="E397" s="141">
        <v>2</v>
      </c>
      <c r="F397" s="147">
        <v>56.62</v>
      </c>
      <c r="G397" s="148">
        <f t="shared" si="115"/>
        <v>69.2</v>
      </c>
      <c r="H397" s="147">
        <f t="shared" si="116"/>
        <v>138.4</v>
      </c>
    </row>
    <row r="398" spans="1:8" s="52" customFormat="1" ht="31.5" outlineLevel="2">
      <c r="A398" s="145" t="s">
        <v>1409</v>
      </c>
      <c r="B398" s="145" t="s">
        <v>1410</v>
      </c>
      <c r="C398" s="146" t="s">
        <v>1411</v>
      </c>
      <c r="D398" s="145" t="s">
        <v>24</v>
      </c>
      <c r="E398" s="141">
        <v>16</v>
      </c>
      <c r="F398" s="147">
        <v>12.83</v>
      </c>
      <c r="G398" s="148">
        <f t="shared" si="115"/>
        <v>15.68</v>
      </c>
      <c r="H398" s="147">
        <f t="shared" si="116"/>
        <v>250.88</v>
      </c>
    </row>
    <row r="399" spans="1:8" s="52" customFormat="1" ht="31.5" outlineLevel="2">
      <c r="A399" s="145" t="s">
        <v>1412</v>
      </c>
      <c r="B399" s="145" t="s">
        <v>1413</v>
      </c>
      <c r="C399" s="146" t="s">
        <v>1414</v>
      </c>
      <c r="D399" s="145" t="s">
        <v>24</v>
      </c>
      <c r="E399" s="141">
        <v>103</v>
      </c>
      <c r="F399" s="147">
        <v>11.62</v>
      </c>
      <c r="G399" s="148">
        <f t="shared" si="115"/>
        <v>14.2</v>
      </c>
      <c r="H399" s="147">
        <f t="shared" si="116"/>
        <v>1462.6</v>
      </c>
    </row>
    <row r="400" spans="1:8" s="52" customFormat="1" ht="31.5" outlineLevel="2">
      <c r="A400" s="145" t="s">
        <v>1415</v>
      </c>
      <c r="B400" s="145" t="s">
        <v>1416</v>
      </c>
      <c r="C400" s="146" t="s">
        <v>1417</v>
      </c>
      <c r="D400" s="145" t="s">
        <v>24</v>
      </c>
      <c r="E400" s="141">
        <v>88</v>
      </c>
      <c r="F400" s="147">
        <v>14.27</v>
      </c>
      <c r="G400" s="148">
        <f t="shared" si="115"/>
        <v>17.440000000000001</v>
      </c>
      <c r="H400" s="147">
        <f t="shared" si="116"/>
        <v>1534.72</v>
      </c>
    </row>
    <row r="401" spans="1:8" s="52" customFormat="1" ht="31.5" outlineLevel="2">
      <c r="A401" s="145" t="s">
        <v>1418</v>
      </c>
      <c r="B401" s="145" t="s">
        <v>1419</v>
      </c>
      <c r="C401" s="146" t="s">
        <v>1420</v>
      </c>
      <c r="D401" s="145" t="s">
        <v>24</v>
      </c>
      <c r="E401" s="141">
        <v>55</v>
      </c>
      <c r="F401" s="147">
        <v>59.5</v>
      </c>
      <c r="G401" s="148">
        <f t="shared" si="111"/>
        <v>72.72</v>
      </c>
      <c r="H401" s="147">
        <f t="shared" si="112"/>
        <v>3999.6</v>
      </c>
    </row>
    <row r="402" spans="1:8" s="52" customFormat="1" ht="31.5" outlineLevel="2">
      <c r="A402" s="145" t="s">
        <v>1421</v>
      </c>
      <c r="B402" s="149" t="s">
        <v>1422</v>
      </c>
      <c r="C402" s="150" t="s">
        <v>1423</v>
      </c>
      <c r="D402" s="149" t="s">
        <v>24</v>
      </c>
      <c r="E402" s="141">
        <v>13</v>
      </c>
      <c r="F402" s="147">
        <v>31.54</v>
      </c>
      <c r="G402" s="148">
        <f t="shared" si="111"/>
        <v>38.549999999999997</v>
      </c>
      <c r="H402" s="147">
        <f t="shared" si="112"/>
        <v>501.15</v>
      </c>
    </row>
    <row r="403" spans="1:8" s="52" customFormat="1" ht="47.25" outlineLevel="2">
      <c r="A403" s="145" t="s">
        <v>1424</v>
      </c>
      <c r="B403" s="149" t="s">
        <v>1425</v>
      </c>
      <c r="C403" s="189" t="s">
        <v>1426</v>
      </c>
      <c r="D403" s="149" t="s">
        <v>24</v>
      </c>
      <c r="E403" s="141">
        <v>9</v>
      </c>
      <c r="F403" s="147">
        <v>1433.65</v>
      </c>
      <c r="G403" s="148">
        <f t="shared" si="111"/>
        <v>1752.35</v>
      </c>
      <c r="H403" s="147">
        <f t="shared" si="112"/>
        <v>15771.15</v>
      </c>
    </row>
    <row r="404" spans="1:8" s="52" customFormat="1" ht="31.5" outlineLevel="2">
      <c r="A404" s="145" t="s">
        <v>1427</v>
      </c>
      <c r="B404" s="145" t="s">
        <v>1428</v>
      </c>
      <c r="C404" s="146" t="s">
        <v>1429</v>
      </c>
      <c r="D404" s="145" t="s">
        <v>24</v>
      </c>
      <c r="E404" s="141">
        <v>2</v>
      </c>
      <c r="F404" s="147">
        <v>3828.97</v>
      </c>
      <c r="G404" s="148">
        <f t="shared" ref="G404:G410" si="117">TRUNC(F404*(1+$E$2),2)</f>
        <v>4680.1499999999996</v>
      </c>
      <c r="H404" s="147">
        <f t="shared" ref="H404:H410" si="118">TRUNC((G404*E404),2)</f>
        <v>9360.2999999999993</v>
      </c>
    </row>
    <row r="405" spans="1:8" s="52" customFormat="1" ht="31.5" outlineLevel="2">
      <c r="A405" s="145" t="s">
        <v>1430</v>
      </c>
      <c r="B405" s="145" t="s">
        <v>1431</v>
      </c>
      <c r="C405" s="146" t="s">
        <v>1432</v>
      </c>
      <c r="D405" s="145" t="s">
        <v>24</v>
      </c>
      <c r="E405" s="141">
        <v>2</v>
      </c>
      <c r="F405" s="147">
        <v>5226.08</v>
      </c>
      <c r="G405" s="148">
        <f t="shared" si="117"/>
        <v>6387.83</v>
      </c>
      <c r="H405" s="147">
        <f t="shared" si="118"/>
        <v>12775.66</v>
      </c>
    </row>
    <row r="406" spans="1:8" s="52" customFormat="1" ht="31.5" outlineLevel="2">
      <c r="A406" s="145" t="s">
        <v>1433</v>
      </c>
      <c r="B406" s="145" t="s">
        <v>1434</v>
      </c>
      <c r="C406" s="146" t="s">
        <v>1435</v>
      </c>
      <c r="D406" s="145" t="s">
        <v>24</v>
      </c>
      <c r="E406" s="141">
        <v>30</v>
      </c>
      <c r="F406" s="147">
        <v>10409.84</v>
      </c>
      <c r="G406" s="148">
        <f t="shared" si="117"/>
        <v>12723.94</v>
      </c>
      <c r="H406" s="147">
        <f t="shared" si="118"/>
        <v>381718.2</v>
      </c>
    </row>
    <row r="407" spans="1:8" s="52" customFormat="1" ht="31.5" outlineLevel="2">
      <c r="A407" s="145" t="s">
        <v>1436</v>
      </c>
      <c r="B407" s="145" t="s">
        <v>1437</v>
      </c>
      <c r="C407" s="146" t="s">
        <v>1438</v>
      </c>
      <c r="D407" s="145" t="s">
        <v>24</v>
      </c>
      <c r="E407" s="141">
        <v>23</v>
      </c>
      <c r="F407" s="147">
        <v>11645.36</v>
      </c>
      <c r="G407" s="148">
        <f t="shared" si="117"/>
        <v>14234.12</v>
      </c>
      <c r="H407" s="147">
        <f t="shared" si="118"/>
        <v>327384.76</v>
      </c>
    </row>
    <row r="408" spans="1:8" s="52" customFormat="1" ht="47.25" outlineLevel="2">
      <c r="A408" s="145" t="s">
        <v>1439</v>
      </c>
      <c r="B408" s="145" t="s">
        <v>1440</v>
      </c>
      <c r="C408" s="146" t="s">
        <v>1441</v>
      </c>
      <c r="D408" s="145" t="s">
        <v>26</v>
      </c>
      <c r="E408" s="141">
        <v>3695.95</v>
      </c>
      <c r="F408" s="147">
        <v>14.15</v>
      </c>
      <c r="G408" s="148">
        <f t="shared" si="117"/>
        <v>17.29</v>
      </c>
      <c r="H408" s="147">
        <f t="shared" si="118"/>
        <v>63902.97</v>
      </c>
    </row>
    <row r="409" spans="1:8" s="52" customFormat="1" ht="31.5" outlineLevel="2">
      <c r="A409" s="145" t="s">
        <v>1442</v>
      </c>
      <c r="B409" s="145" t="s">
        <v>1443</v>
      </c>
      <c r="C409" s="146" t="s">
        <v>1444</v>
      </c>
      <c r="D409" s="145" t="s">
        <v>24</v>
      </c>
      <c r="E409" s="141">
        <v>57</v>
      </c>
      <c r="F409" s="147">
        <v>13.74</v>
      </c>
      <c r="G409" s="148">
        <f t="shared" si="117"/>
        <v>16.79</v>
      </c>
      <c r="H409" s="147">
        <f t="shared" si="118"/>
        <v>957.03</v>
      </c>
    </row>
    <row r="410" spans="1:8" s="52" customFormat="1" ht="31.5" outlineLevel="2">
      <c r="A410" s="145" t="s">
        <v>1445</v>
      </c>
      <c r="B410" s="145" t="s">
        <v>1446</v>
      </c>
      <c r="C410" s="146" t="s">
        <v>1447</v>
      </c>
      <c r="D410" s="145" t="s">
        <v>24</v>
      </c>
      <c r="E410" s="141">
        <v>84</v>
      </c>
      <c r="F410" s="147">
        <v>81.12</v>
      </c>
      <c r="G410" s="148">
        <f t="shared" si="117"/>
        <v>99.15</v>
      </c>
      <c r="H410" s="147">
        <f t="shared" si="118"/>
        <v>8328.6</v>
      </c>
    </row>
    <row r="411" spans="1:8" s="52" customFormat="1" ht="31.5" outlineLevel="2">
      <c r="A411" s="145" t="s">
        <v>2557</v>
      </c>
      <c r="B411" s="145" t="s">
        <v>2566</v>
      </c>
      <c r="C411" s="146" t="s">
        <v>2567</v>
      </c>
      <c r="D411" s="145" t="s">
        <v>26</v>
      </c>
      <c r="E411" s="141">
        <v>416.4</v>
      </c>
      <c r="F411" s="147">
        <v>204.51</v>
      </c>
      <c r="G411" s="148">
        <f t="shared" ref="G411:G412" si="119">TRUNC(F411*(1+$E$2),2)</f>
        <v>249.97</v>
      </c>
      <c r="H411" s="147">
        <f t="shared" ref="H411:H412" si="120">TRUNC((G411*E411),2)</f>
        <v>104087.5</v>
      </c>
    </row>
    <row r="412" spans="1:8" s="52" customFormat="1" ht="31.5" outlineLevel="2">
      <c r="A412" s="145" t="s">
        <v>2558</v>
      </c>
      <c r="B412" s="145" t="s">
        <v>2568</v>
      </c>
      <c r="C412" s="146" t="s">
        <v>2559</v>
      </c>
      <c r="D412" s="145" t="s">
        <v>26</v>
      </c>
      <c r="E412" s="141">
        <v>72</v>
      </c>
      <c r="F412" s="147">
        <v>113.09</v>
      </c>
      <c r="G412" s="148">
        <f t="shared" si="119"/>
        <v>138.22</v>
      </c>
      <c r="H412" s="147">
        <f t="shared" si="120"/>
        <v>9951.84</v>
      </c>
    </row>
    <row r="413" spans="1:8" s="37" customFormat="1" outlineLevel="1">
      <c r="A413" s="145"/>
      <c r="B413" s="151"/>
      <c r="C413" s="152" t="s">
        <v>9</v>
      </c>
      <c r="D413" s="151"/>
      <c r="E413" s="153"/>
      <c r="F413" s="154"/>
      <c r="G413" s="155"/>
      <c r="H413" s="156">
        <f>SUM(H364:H412)</f>
        <v>1507457.0800000003</v>
      </c>
    </row>
    <row r="414" spans="1:8" outlineLevel="2">
      <c r="A414" s="157" t="s">
        <v>1448</v>
      </c>
      <c r="B414" s="139"/>
      <c r="C414" s="140" t="s">
        <v>1449</v>
      </c>
      <c r="D414" s="139"/>
      <c r="E414" s="141"/>
      <c r="F414" s="142"/>
      <c r="G414" s="148"/>
      <c r="H414" s="147"/>
    </row>
    <row r="415" spans="1:8" s="52" customFormat="1" outlineLevel="2">
      <c r="A415" s="145" t="s">
        <v>1450</v>
      </c>
      <c r="B415" s="145" t="s">
        <v>1451</v>
      </c>
      <c r="C415" s="146" t="s">
        <v>561</v>
      </c>
      <c r="D415" s="145" t="s">
        <v>24</v>
      </c>
      <c r="E415" s="141">
        <v>2</v>
      </c>
      <c r="F415" s="147">
        <v>19.32</v>
      </c>
      <c r="G415" s="148">
        <f t="shared" ref="G415" si="121">TRUNC(F415*(1+$E$2),2)</f>
        <v>23.61</v>
      </c>
      <c r="H415" s="147">
        <f t="shared" ref="H415" si="122">TRUNC((G415*E415),2)</f>
        <v>47.22</v>
      </c>
    </row>
    <row r="416" spans="1:8" s="52" customFormat="1" ht="31.5" outlineLevel="2">
      <c r="A416" s="145" t="s">
        <v>1452</v>
      </c>
      <c r="B416" s="145" t="s">
        <v>1453</v>
      </c>
      <c r="C416" s="146" t="s">
        <v>1454</v>
      </c>
      <c r="D416" s="145" t="s">
        <v>24</v>
      </c>
      <c r="E416" s="141">
        <v>12</v>
      </c>
      <c r="F416" s="147">
        <v>30.93</v>
      </c>
      <c r="G416" s="148">
        <f t="shared" ref="G416:G423" si="123">TRUNC(F416*(1+$E$2),2)</f>
        <v>37.799999999999997</v>
      </c>
      <c r="H416" s="147">
        <f t="shared" ref="H416:H423" si="124">TRUNC((G416*E416),2)</f>
        <v>453.6</v>
      </c>
    </row>
    <row r="417" spans="1:8" s="52" customFormat="1" outlineLevel="2">
      <c r="A417" s="145" t="s">
        <v>1455</v>
      </c>
      <c r="B417" s="145" t="s">
        <v>1456</v>
      </c>
      <c r="C417" s="146" t="s">
        <v>1457</v>
      </c>
      <c r="D417" s="145" t="s">
        <v>24</v>
      </c>
      <c r="E417" s="141">
        <v>224</v>
      </c>
      <c r="F417" s="147">
        <v>13.72</v>
      </c>
      <c r="G417" s="148">
        <f t="shared" si="123"/>
        <v>16.760000000000002</v>
      </c>
      <c r="H417" s="147">
        <f t="shared" si="124"/>
        <v>3754.24</v>
      </c>
    </row>
    <row r="418" spans="1:8" s="52" customFormat="1" outlineLevel="2">
      <c r="A418" s="145" t="s">
        <v>1458</v>
      </c>
      <c r="B418" s="145" t="s">
        <v>1459</v>
      </c>
      <c r="C418" s="146" t="s">
        <v>1460</v>
      </c>
      <c r="D418" s="145" t="s">
        <v>24</v>
      </c>
      <c r="E418" s="141">
        <v>16</v>
      </c>
      <c r="F418" s="147">
        <v>72.62</v>
      </c>
      <c r="G418" s="148">
        <f t="shared" si="123"/>
        <v>88.76</v>
      </c>
      <c r="H418" s="147">
        <f t="shared" si="124"/>
        <v>1420.16</v>
      </c>
    </row>
    <row r="419" spans="1:8" s="52" customFormat="1" ht="31.5" outlineLevel="2">
      <c r="A419" s="145" t="s">
        <v>1461</v>
      </c>
      <c r="B419" s="145" t="s">
        <v>1462</v>
      </c>
      <c r="C419" s="146" t="s">
        <v>1463</v>
      </c>
      <c r="D419" s="145" t="s">
        <v>26</v>
      </c>
      <c r="E419" s="141">
        <v>398.1</v>
      </c>
      <c r="F419" s="147">
        <v>38.61</v>
      </c>
      <c r="G419" s="148">
        <f t="shared" si="123"/>
        <v>47.19</v>
      </c>
      <c r="H419" s="147">
        <f t="shared" si="124"/>
        <v>18786.330000000002</v>
      </c>
    </row>
    <row r="420" spans="1:8" s="52" customFormat="1" ht="31.5" outlineLevel="2">
      <c r="A420" s="145" t="s">
        <v>1464</v>
      </c>
      <c r="B420" s="145" t="s">
        <v>1465</v>
      </c>
      <c r="C420" s="146" t="s">
        <v>1466</v>
      </c>
      <c r="D420" s="145" t="s">
        <v>24</v>
      </c>
      <c r="E420" s="141">
        <v>9</v>
      </c>
      <c r="F420" s="147">
        <v>35.82</v>
      </c>
      <c r="G420" s="148">
        <f t="shared" si="123"/>
        <v>43.78</v>
      </c>
      <c r="H420" s="147">
        <f t="shared" si="124"/>
        <v>394.02</v>
      </c>
    </row>
    <row r="421" spans="1:8" s="52" customFormat="1" outlineLevel="2">
      <c r="A421" s="145" t="s">
        <v>1467</v>
      </c>
      <c r="B421" s="145" t="s">
        <v>1468</v>
      </c>
      <c r="C421" s="146" t="s">
        <v>554</v>
      </c>
      <c r="D421" s="145" t="s">
        <v>26</v>
      </c>
      <c r="E421" s="141">
        <v>804</v>
      </c>
      <c r="F421" s="147">
        <v>50.51</v>
      </c>
      <c r="G421" s="148">
        <f t="shared" si="123"/>
        <v>61.73</v>
      </c>
      <c r="H421" s="147">
        <f t="shared" si="124"/>
        <v>49630.92</v>
      </c>
    </row>
    <row r="422" spans="1:8" s="52" customFormat="1" ht="47.25" outlineLevel="2">
      <c r="A422" s="145" t="s">
        <v>1469</v>
      </c>
      <c r="B422" s="145" t="s">
        <v>1470</v>
      </c>
      <c r="C422" s="146" t="s">
        <v>1471</v>
      </c>
      <c r="D422" s="145" t="s">
        <v>26</v>
      </c>
      <c r="E422" s="141">
        <v>804</v>
      </c>
      <c r="F422" s="147">
        <v>4.5599999999999996</v>
      </c>
      <c r="G422" s="148">
        <f t="shared" si="123"/>
        <v>5.57</v>
      </c>
      <c r="H422" s="147">
        <f t="shared" si="124"/>
        <v>4478.28</v>
      </c>
    </row>
    <row r="423" spans="1:8" s="52" customFormat="1" ht="31.5" outlineLevel="2">
      <c r="A423" s="145" t="s">
        <v>1472</v>
      </c>
      <c r="B423" s="145" t="s">
        <v>203</v>
      </c>
      <c r="C423" s="146" t="s">
        <v>204</v>
      </c>
      <c r="D423" s="145" t="s">
        <v>24</v>
      </c>
      <c r="E423" s="141">
        <v>398.1</v>
      </c>
      <c r="F423" s="147">
        <v>30.43</v>
      </c>
      <c r="G423" s="148">
        <f t="shared" si="123"/>
        <v>37.19</v>
      </c>
      <c r="H423" s="147">
        <f t="shared" si="124"/>
        <v>14805.33</v>
      </c>
    </row>
    <row r="424" spans="1:8" s="37" customFormat="1" outlineLevel="1">
      <c r="A424" s="170"/>
      <c r="B424" s="151"/>
      <c r="C424" s="152" t="s">
        <v>9</v>
      </c>
      <c r="D424" s="151"/>
      <c r="E424" s="153"/>
      <c r="F424" s="154"/>
      <c r="G424" s="155"/>
      <c r="H424" s="156">
        <f>SUM(H415:H423)</f>
        <v>93770.1</v>
      </c>
    </row>
    <row r="425" spans="1:8" outlineLevel="2">
      <c r="A425" s="157" t="s">
        <v>1473</v>
      </c>
      <c r="B425" s="139"/>
      <c r="C425" s="140" t="s">
        <v>1474</v>
      </c>
      <c r="D425" s="139"/>
      <c r="E425" s="141"/>
      <c r="F425" s="142"/>
      <c r="G425" s="148"/>
      <c r="H425" s="147"/>
    </row>
    <row r="426" spans="1:8" s="52" customFormat="1" outlineLevel="2">
      <c r="A426" s="145" t="s">
        <v>1475</v>
      </c>
      <c r="B426" s="145" t="s">
        <v>1476</v>
      </c>
      <c r="C426" s="146" t="s">
        <v>1477</v>
      </c>
      <c r="D426" s="145" t="s">
        <v>26</v>
      </c>
      <c r="E426" s="141">
        <v>2655</v>
      </c>
      <c r="F426" s="147">
        <v>165.95</v>
      </c>
      <c r="G426" s="148">
        <f t="shared" ref="G426:G439" si="125">TRUNC(F426*(1+$E$2),2)</f>
        <v>202.84</v>
      </c>
      <c r="H426" s="147">
        <f t="shared" ref="H426:H439" si="126">TRUNC((G426*E426),2)</f>
        <v>538540.19999999995</v>
      </c>
    </row>
    <row r="427" spans="1:8" s="52" customFormat="1" outlineLevel="2">
      <c r="A427" s="145" t="s">
        <v>1478</v>
      </c>
      <c r="B427" s="145" t="s">
        <v>1479</v>
      </c>
      <c r="C427" s="146" t="s">
        <v>1480</v>
      </c>
      <c r="D427" s="145" t="s">
        <v>26</v>
      </c>
      <c r="E427" s="141">
        <v>1947</v>
      </c>
      <c r="F427" s="147">
        <v>95.72</v>
      </c>
      <c r="G427" s="148">
        <f t="shared" si="125"/>
        <v>116.99</v>
      </c>
      <c r="H427" s="147">
        <f t="shared" si="126"/>
        <v>227779.53</v>
      </c>
    </row>
    <row r="428" spans="1:8" s="52" customFormat="1" outlineLevel="2">
      <c r="A428" s="145" t="s">
        <v>1481</v>
      </c>
      <c r="B428" s="145" t="s">
        <v>1482</v>
      </c>
      <c r="C428" s="146" t="s">
        <v>1483</v>
      </c>
      <c r="D428" s="145" t="s">
        <v>26</v>
      </c>
      <c r="E428" s="141">
        <v>283.60000000000002</v>
      </c>
      <c r="F428" s="147">
        <v>78.010000000000005</v>
      </c>
      <c r="G428" s="148">
        <f t="shared" si="125"/>
        <v>95.35</v>
      </c>
      <c r="H428" s="147">
        <f t="shared" si="126"/>
        <v>27041.26</v>
      </c>
    </row>
    <row r="429" spans="1:8" s="52" customFormat="1" outlineLevel="2">
      <c r="A429" s="145" t="s">
        <v>1484</v>
      </c>
      <c r="B429" s="145" t="s">
        <v>1485</v>
      </c>
      <c r="C429" s="146" t="s">
        <v>1486</v>
      </c>
      <c r="D429" s="145" t="s">
        <v>26</v>
      </c>
      <c r="E429" s="141">
        <v>176.6</v>
      </c>
      <c r="F429" s="147">
        <v>62.93</v>
      </c>
      <c r="G429" s="148">
        <f t="shared" si="125"/>
        <v>76.91</v>
      </c>
      <c r="H429" s="147">
        <f t="shared" si="126"/>
        <v>13582.3</v>
      </c>
    </row>
    <row r="430" spans="1:8" s="52" customFormat="1" outlineLevel="2">
      <c r="A430" s="145" t="s">
        <v>1487</v>
      </c>
      <c r="B430" s="145" t="s">
        <v>1488</v>
      </c>
      <c r="C430" s="146" t="s">
        <v>1489</v>
      </c>
      <c r="D430" s="145" t="s">
        <v>26</v>
      </c>
      <c r="E430" s="141">
        <v>1662.45</v>
      </c>
      <c r="F430" s="147">
        <v>43.23</v>
      </c>
      <c r="G430" s="148">
        <f t="shared" ref="G430:G434" si="127">TRUNC(F430*(1+$E$2),2)</f>
        <v>52.84</v>
      </c>
      <c r="H430" s="147">
        <f t="shared" ref="H430:H434" si="128">TRUNC((G430*E430),2)</f>
        <v>87843.85</v>
      </c>
    </row>
    <row r="431" spans="1:8" s="52" customFormat="1" ht="31.5" outlineLevel="2">
      <c r="A431" s="145" t="s">
        <v>1490</v>
      </c>
      <c r="B431" s="145" t="s">
        <v>1491</v>
      </c>
      <c r="C431" s="146" t="s">
        <v>542</v>
      </c>
      <c r="D431" s="145" t="s">
        <v>24</v>
      </c>
      <c r="E431" s="141">
        <v>1</v>
      </c>
      <c r="F431" s="147">
        <v>378.84</v>
      </c>
      <c r="G431" s="148">
        <f t="shared" si="127"/>
        <v>463.05</v>
      </c>
      <c r="H431" s="147">
        <f t="shared" si="128"/>
        <v>463.05</v>
      </c>
    </row>
    <row r="432" spans="1:8" s="52" customFormat="1" ht="31.5" outlineLevel="2">
      <c r="A432" s="145" t="s">
        <v>1492</v>
      </c>
      <c r="B432" s="145" t="s">
        <v>1493</v>
      </c>
      <c r="C432" s="146" t="s">
        <v>1494</v>
      </c>
      <c r="D432" s="145" t="s">
        <v>24</v>
      </c>
      <c r="E432" s="141">
        <v>2</v>
      </c>
      <c r="F432" s="147">
        <v>1934.58</v>
      </c>
      <c r="G432" s="148">
        <f t="shared" si="127"/>
        <v>2364.63</v>
      </c>
      <c r="H432" s="147">
        <f t="shared" si="128"/>
        <v>4729.26</v>
      </c>
    </row>
    <row r="433" spans="1:9" s="52" customFormat="1" ht="31.5" outlineLevel="2">
      <c r="A433" s="145" t="s">
        <v>1495</v>
      </c>
      <c r="B433" s="145" t="s">
        <v>1354</v>
      </c>
      <c r="C433" s="146" t="s">
        <v>1355</v>
      </c>
      <c r="D433" s="145" t="s">
        <v>24</v>
      </c>
      <c r="E433" s="141">
        <v>3</v>
      </c>
      <c r="F433" s="147">
        <v>524.21</v>
      </c>
      <c r="G433" s="148">
        <f t="shared" si="127"/>
        <v>640.74</v>
      </c>
      <c r="H433" s="147">
        <f t="shared" si="128"/>
        <v>1922.22</v>
      </c>
    </row>
    <row r="434" spans="1:9" s="52" customFormat="1" outlineLevel="2">
      <c r="A434" s="145" t="s">
        <v>1496</v>
      </c>
      <c r="B434" s="145" t="s">
        <v>1497</v>
      </c>
      <c r="C434" s="146" t="s">
        <v>1498</v>
      </c>
      <c r="D434" s="145" t="s">
        <v>24</v>
      </c>
      <c r="E434" s="141">
        <v>18</v>
      </c>
      <c r="F434" s="147">
        <v>296.7</v>
      </c>
      <c r="G434" s="148">
        <f t="shared" si="127"/>
        <v>362.65</v>
      </c>
      <c r="H434" s="147">
        <f t="shared" si="128"/>
        <v>6527.7</v>
      </c>
    </row>
    <row r="435" spans="1:9" s="52" customFormat="1" outlineLevel="2">
      <c r="A435" s="145" t="s">
        <v>1499</v>
      </c>
      <c r="B435" s="145" t="s">
        <v>1500</v>
      </c>
      <c r="C435" s="146" t="s">
        <v>1501</v>
      </c>
      <c r="D435" s="145" t="s">
        <v>24</v>
      </c>
      <c r="E435" s="141">
        <v>2</v>
      </c>
      <c r="F435" s="147">
        <v>1430.35</v>
      </c>
      <c r="G435" s="148">
        <f t="shared" si="125"/>
        <v>1748.31</v>
      </c>
      <c r="H435" s="147">
        <f t="shared" si="126"/>
        <v>3496.62</v>
      </c>
    </row>
    <row r="436" spans="1:9" s="52" customFormat="1" ht="31.5" outlineLevel="2">
      <c r="A436" s="145" t="s">
        <v>1502</v>
      </c>
      <c r="B436" s="145" t="s">
        <v>1359</v>
      </c>
      <c r="C436" s="146" t="s">
        <v>1360</v>
      </c>
      <c r="D436" s="145" t="s">
        <v>24</v>
      </c>
      <c r="E436" s="141">
        <v>8</v>
      </c>
      <c r="F436" s="147">
        <v>109.31</v>
      </c>
      <c r="G436" s="148">
        <f t="shared" si="125"/>
        <v>133.6</v>
      </c>
      <c r="H436" s="147">
        <f t="shared" si="126"/>
        <v>1068.8</v>
      </c>
    </row>
    <row r="437" spans="1:9" s="52" customFormat="1" ht="31.5" outlineLevel="2">
      <c r="A437" s="145" t="s">
        <v>1503</v>
      </c>
      <c r="B437" s="145" t="s">
        <v>1504</v>
      </c>
      <c r="C437" s="146" t="s">
        <v>1505</v>
      </c>
      <c r="D437" s="145" t="s">
        <v>24</v>
      </c>
      <c r="E437" s="141">
        <v>2</v>
      </c>
      <c r="F437" s="147">
        <v>8893.4500000000007</v>
      </c>
      <c r="G437" s="148">
        <f t="shared" si="125"/>
        <v>10870.46</v>
      </c>
      <c r="H437" s="147">
        <f t="shared" si="126"/>
        <v>21740.92</v>
      </c>
    </row>
    <row r="438" spans="1:9" s="52" customFormat="1" ht="31.5" outlineLevel="2">
      <c r="A438" s="145" t="s">
        <v>1506</v>
      </c>
      <c r="B438" s="145" t="s">
        <v>1507</v>
      </c>
      <c r="C438" s="146" t="s">
        <v>1508</v>
      </c>
      <c r="D438" s="145" t="s">
        <v>26</v>
      </c>
      <c r="E438" s="141">
        <v>180</v>
      </c>
      <c r="F438" s="147">
        <v>90.81</v>
      </c>
      <c r="G438" s="148">
        <f t="shared" si="125"/>
        <v>110.99</v>
      </c>
      <c r="H438" s="147">
        <f t="shared" si="126"/>
        <v>19978.2</v>
      </c>
    </row>
    <row r="439" spans="1:9" s="52" customFormat="1" outlineLevel="2">
      <c r="A439" s="145" t="s">
        <v>1509</v>
      </c>
      <c r="B439" s="145" t="s">
        <v>1510</v>
      </c>
      <c r="C439" s="146" t="s">
        <v>519</v>
      </c>
      <c r="D439" s="145" t="s">
        <v>24</v>
      </c>
      <c r="E439" s="141">
        <v>10</v>
      </c>
      <c r="F439" s="147">
        <v>70.400000000000006</v>
      </c>
      <c r="G439" s="148">
        <f t="shared" si="125"/>
        <v>86.04</v>
      </c>
      <c r="H439" s="147">
        <f t="shared" si="126"/>
        <v>860.4</v>
      </c>
    </row>
    <row r="440" spans="1:9" s="37" customFormat="1" outlineLevel="1">
      <c r="A440" s="170"/>
      <c r="B440" s="151"/>
      <c r="C440" s="152" t="s">
        <v>9</v>
      </c>
      <c r="D440" s="151"/>
      <c r="E440" s="153"/>
      <c r="F440" s="154"/>
      <c r="G440" s="155"/>
      <c r="H440" s="156">
        <f>SUM(H426:H439)</f>
        <v>955574.31</v>
      </c>
    </row>
    <row r="441" spans="1:9" s="37" customFormat="1" outlineLevel="1">
      <c r="A441" s="145"/>
      <c r="B441" s="151"/>
      <c r="C441" s="152" t="s">
        <v>1511</v>
      </c>
      <c r="D441" s="151"/>
      <c r="E441" s="153"/>
      <c r="F441" s="154"/>
      <c r="G441" s="155"/>
      <c r="H441" s="156">
        <f>H413+H424+H440</f>
        <v>2556801.4900000002</v>
      </c>
    </row>
    <row r="442" spans="1:9" s="36" customFormat="1">
      <c r="A442" s="282"/>
      <c r="B442" s="282"/>
      <c r="C442" s="282"/>
      <c r="D442" s="282"/>
      <c r="E442" s="282"/>
      <c r="F442" s="282"/>
      <c r="G442" s="282"/>
      <c r="H442" s="282"/>
      <c r="I442" s="52"/>
    </row>
    <row r="443" spans="1:9" s="37" customFormat="1" outlineLevel="1">
      <c r="A443" s="157" t="s">
        <v>67</v>
      </c>
      <c r="B443" s="139"/>
      <c r="C443" s="140" t="s">
        <v>225</v>
      </c>
      <c r="D443" s="139"/>
      <c r="E443" s="141"/>
      <c r="F443" s="142"/>
      <c r="G443" s="148"/>
      <c r="H443" s="172"/>
    </row>
    <row r="444" spans="1:9" s="52" customFormat="1" ht="31.5" outlineLevel="2">
      <c r="A444" s="145" t="s">
        <v>1512</v>
      </c>
      <c r="B444" s="145" t="s">
        <v>1513</v>
      </c>
      <c r="C444" s="146" t="s">
        <v>1514</v>
      </c>
      <c r="D444" s="145" t="s">
        <v>26</v>
      </c>
      <c r="E444" s="141">
        <v>1056</v>
      </c>
      <c r="F444" s="147">
        <v>35.229999999999997</v>
      </c>
      <c r="G444" s="148">
        <f t="shared" ref="G444" si="129">TRUNC(F444*(1+$E$2),2)</f>
        <v>43.06</v>
      </c>
      <c r="H444" s="147">
        <f t="shared" ref="H444" si="130">TRUNC((G444*E444),2)</f>
        <v>45471.360000000001</v>
      </c>
    </row>
    <row r="445" spans="1:9" s="52" customFormat="1" ht="31.5" outlineLevel="2">
      <c r="A445" s="145" t="s">
        <v>1515</v>
      </c>
      <c r="B445" s="145" t="s">
        <v>1516</v>
      </c>
      <c r="C445" s="146" t="s">
        <v>1517</v>
      </c>
      <c r="D445" s="145" t="s">
        <v>26</v>
      </c>
      <c r="E445" s="141">
        <v>175.79</v>
      </c>
      <c r="F445" s="147">
        <v>51.8</v>
      </c>
      <c r="G445" s="148">
        <f t="shared" ref="G445:G449" si="131">TRUNC(F445*(1+$E$2),2)</f>
        <v>63.31</v>
      </c>
      <c r="H445" s="147">
        <f t="shared" ref="H445:H449" si="132">TRUNC((G445*E445),2)</f>
        <v>11129.26</v>
      </c>
    </row>
    <row r="446" spans="1:9" s="52" customFormat="1" ht="31.5" outlineLevel="2">
      <c r="A446" s="145" t="s">
        <v>1518</v>
      </c>
      <c r="B446" s="145" t="s">
        <v>1519</v>
      </c>
      <c r="C446" s="146" t="s">
        <v>1520</v>
      </c>
      <c r="D446" s="145" t="s">
        <v>24</v>
      </c>
      <c r="E446" s="141">
        <v>23</v>
      </c>
      <c r="F446" s="147">
        <v>50.46</v>
      </c>
      <c r="G446" s="148">
        <f t="shared" si="131"/>
        <v>61.67</v>
      </c>
      <c r="H446" s="147">
        <f t="shared" si="132"/>
        <v>1418.41</v>
      </c>
    </row>
    <row r="447" spans="1:9" s="52" customFormat="1" ht="31.5" outlineLevel="2">
      <c r="A447" s="145" t="s">
        <v>1521</v>
      </c>
      <c r="B447" s="145" t="s">
        <v>1522</v>
      </c>
      <c r="C447" s="146" t="s">
        <v>1523</v>
      </c>
      <c r="D447" s="145" t="s">
        <v>24</v>
      </c>
      <c r="E447" s="141">
        <v>29</v>
      </c>
      <c r="F447" s="147">
        <v>77.81</v>
      </c>
      <c r="G447" s="148">
        <f t="shared" si="131"/>
        <v>95.1</v>
      </c>
      <c r="H447" s="147">
        <f t="shared" si="132"/>
        <v>2757.9</v>
      </c>
    </row>
    <row r="448" spans="1:9" s="52" customFormat="1" ht="31.5" outlineLevel="2">
      <c r="A448" s="145" t="s">
        <v>1524</v>
      </c>
      <c r="B448" s="145" t="s">
        <v>223</v>
      </c>
      <c r="C448" s="146" t="s">
        <v>224</v>
      </c>
      <c r="D448" s="145" t="s">
        <v>24</v>
      </c>
      <c r="E448" s="141">
        <v>87</v>
      </c>
      <c r="F448" s="147">
        <v>48.71</v>
      </c>
      <c r="G448" s="148">
        <f t="shared" si="131"/>
        <v>59.53</v>
      </c>
      <c r="H448" s="147">
        <f t="shared" si="132"/>
        <v>5179.1099999999997</v>
      </c>
    </row>
    <row r="449" spans="1:9" s="52" customFormat="1" outlineLevel="2">
      <c r="A449" s="145" t="s">
        <v>1525</v>
      </c>
      <c r="B449" s="145" t="s">
        <v>1526</v>
      </c>
      <c r="C449" s="146" t="s">
        <v>1527</v>
      </c>
      <c r="D449" s="145" t="s">
        <v>24</v>
      </c>
      <c r="E449" s="141">
        <v>265</v>
      </c>
      <c r="F449" s="147">
        <v>2.5</v>
      </c>
      <c r="G449" s="148">
        <f t="shared" si="131"/>
        <v>3.05</v>
      </c>
      <c r="H449" s="147">
        <f t="shared" si="132"/>
        <v>808.25</v>
      </c>
    </row>
    <row r="450" spans="1:9" outlineLevel="2">
      <c r="A450" s="145"/>
      <c r="B450" s="151"/>
      <c r="C450" s="152" t="s">
        <v>9</v>
      </c>
      <c r="D450" s="151"/>
      <c r="E450" s="153"/>
      <c r="F450" s="154"/>
      <c r="G450" s="155"/>
      <c r="H450" s="156">
        <f>SUM(H444:H449)</f>
        <v>66764.290000000008</v>
      </c>
    </row>
    <row r="451" spans="1:9" s="36" customFormat="1">
      <c r="A451" s="282"/>
      <c r="B451" s="282"/>
      <c r="C451" s="282"/>
      <c r="D451" s="282"/>
      <c r="E451" s="282"/>
      <c r="F451" s="282"/>
      <c r="G451" s="282"/>
      <c r="H451" s="282"/>
      <c r="I451" s="52"/>
    </row>
    <row r="452" spans="1:9" outlineLevel="1">
      <c r="A452" s="157" t="s">
        <v>68</v>
      </c>
      <c r="B452" s="157"/>
      <c r="C452" s="163" t="s">
        <v>1528</v>
      </c>
      <c r="D452" s="157"/>
      <c r="E452" s="168"/>
      <c r="F452" s="167"/>
      <c r="G452" s="148"/>
      <c r="H452" s="167"/>
    </row>
    <row r="453" spans="1:9" s="52" customFormat="1" ht="31.5" outlineLevel="2">
      <c r="A453" s="145" t="s">
        <v>1529</v>
      </c>
      <c r="B453" s="145" t="s">
        <v>1530</v>
      </c>
      <c r="C453" s="146" t="s">
        <v>1531</v>
      </c>
      <c r="D453" s="145" t="s">
        <v>26</v>
      </c>
      <c r="E453" s="141">
        <v>59476.93</v>
      </c>
      <c r="F453" s="147">
        <v>21.85</v>
      </c>
      <c r="G453" s="148">
        <f t="shared" ref="G453:G491" si="133">TRUNC(F453*(1+$E$2),2)</f>
        <v>26.7</v>
      </c>
      <c r="H453" s="147">
        <f t="shared" ref="H453:H491" si="134">TRUNC((G453*E453),2)</f>
        <v>1588034.03</v>
      </c>
    </row>
    <row r="454" spans="1:9" s="52" customFormat="1" ht="31.5" outlineLevel="2">
      <c r="A454" s="145" t="s">
        <v>2569</v>
      </c>
      <c r="B454" s="145" t="s">
        <v>1532</v>
      </c>
      <c r="C454" s="146" t="s">
        <v>1533</v>
      </c>
      <c r="D454" s="145" t="s">
        <v>24</v>
      </c>
      <c r="E454" s="141">
        <v>7</v>
      </c>
      <c r="F454" s="147">
        <v>2258.8200000000002</v>
      </c>
      <c r="G454" s="148">
        <f t="shared" ref="G454:G481" si="135">TRUNC(F454*(1+$E$2),2)</f>
        <v>2760.95</v>
      </c>
      <c r="H454" s="147">
        <f t="shared" ref="H454:H481" si="136">TRUNC((G454*E454),2)</f>
        <v>19326.650000000001</v>
      </c>
    </row>
    <row r="455" spans="1:9" s="52" customFormat="1" outlineLevel="2">
      <c r="A455" s="145" t="s">
        <v>2570</v>
      </c>
      <c r="B455" s="145" t="s">
        <v>1534</v>
      </c>
      <c r="C455" s="146" t="s">
        <v>1535</v>
      </c>
      <c r="D455" s="145" t="s">
        <v>24</v>
      </c>
      <c r="E455" s="141">
        <v>49</v>
      </c>
      <c r="F455" s="147">
        <v>144.88</v>
      </c>
      <c r="G455" s="148">
        <f t="shared" si="135"/>
        <v>177.08</v>
      </c>
      <c r="H455" s="147">
        <f t="shared" si="136"/>
        <v>8676.92</v>
      </c>
    </row>
    <row r="456" spans="1:9" s="52" customFormat="1" outlineLevel="2">
      <c r="A456" s="145" t="s">
        <v>2571</v>
      </c>
      <c r="B456" s="145" t="s">
        <v>1536</v>
      </c>
      <c r="C456" s="146" t="s">
        <v>1537</v>
      </c>
      <c r="D456" s="145" t="s">
        <v>24</v>
      </c>
      <c r="E456" s="141">
        <v>19</v>
      </c>
      <c r="F456" s="147">
        <v>76.099999999999994</v>
      </c>
      <c r="G456" s="148">
        <f t="shared" si="135"/>
        <v>93.01</v>
      </c>
      <c r="H456" s="147">
        <f t="shared" si="136"/>
        <v>1767.19</v>
      </c>
    </row>
    <row r="457" spans="1:9" s="52" customFormat="1" ht="31.5" outlineLevel="2">
      <c r="A457" s="145" t="s">
        <v>2572</v>
      </c>
      <c r="B457" s="145" t="s">
        <v>1538</v>
      </c>
      <c r="C457" s="146" t="s">
        <v>1539</v>
      </c>
      <c r="D457" s="145" t="s">
        <v>24</v>
      </c>
      <c r="E457" s="141">
        <v>9</v>
      </c>
      <c r="F457" s="147">
        <v>568.73</v>
      </c>
      <c r="G457" s="148">
        <f t="shared" si="135"/>
        <v>695.15</v>
      </c>
      <c r="H457" s="147">
        <f t="shared" si="136"/>
        <v>6256.35</v>
      </c>
    </row>
    <row r="458" spans="1:9" s="52" customFormat="1" ht="31.5" outlineLevel="2">
      <c r="A458" s="145" t="s">
        <v>2573</v>
      </c>
      <c r="B458" s="145" t="s">
        <v>1540</v>
      </c>
      <c r="C458" s="146" t="s">
        <v>454</v>
      </c>
      <c r="D458" s="145" t="s">
        <v>24</v>
      </c>
      <c r="E458" s="141">
        <v>188</v>
      </c>
      <c r="F458" s="147">
        <v>48.35</v>
      </c>
      <c r="G458" s="148">
        <f t="shared" si="135"/>
        <v>59.09</v>
      </c>
      <c r="H458" s="147">
        <f t="shared" si="136"/>
        <v>11108.92</v>
      </c>
    </row>
    <row r="459" spans="1:9" s="52" customFormat="1" ht="31.5" outlineLevel="2">
      <c r="A459" s="145" t="s">
        <v>2574</v>
      </c>
      <c r="B459" s="145" t="s">
        <v>1541</v>
      </c>
      <c r="C459" s="146" t="s">
        <v>1542</v>
      </c>
      <c r="D459" s="145" t="s">
        <v>24</v>
      </c>
      <c r="E459" s="141">
        <v>385</v>
      </c>
      <c r="F459" s="147">
        <v>81.010000000000005</v>
      </c>
      <c r="G459" s="148">
        <f t="shared" si="135"/>
        <v>99.01</v>
      </c>
      <c r="H459" s="147">
        <f t="shared" si="136"/>
        <v>38118.85</v>
      </c>
    </row>
    <row r="460" spans="1:9" s="52" customFormat="1" outlineLevel="2">
      <c r="A460" s="145" t="s">
        <v>2575</v>
      </c>
      <c r="B460" s="145" t="s">
        <v>1451</v>
      </c>
      <c r="C460" s="146" t="s">
        <v>561</v>
      </c>
      <c r="D460" s="145" t="s">
        <v>24</v>
      </c>
      <c r="E460" s="141">
        <v>2</v>
      </c>
      <c r="F460" s="147">
        <v>19.32</v>
      </c>
      <c r="G460" s="148">
        <f t="shared" si="135"/>
        <v>23.61</v>
      </c>
      <c r="H460" s="147">
        <f t="shared" si="136"/>
        <v>47.22</v>
      </c>
    </row>
    <row r="461" spans="1:9" s="52" customFormat="1" ht="47.25" outlineLevel="2">
      <c r="A461" s="145" t="s">
        <v>2576</v>
      </c>
      <c r="B461" s="145" t="s">
        <v>1368</v>
      </c>
      <c r="C461" s="146" t="s">
        <v>1369</v>
      </c>
      <c r="D461" s="145" t="s">
        <v>26</v>
      </c>
      <c r="E461" s="141">
        <v>344.08</v>
      </c>
      <c r="F461" s="147">
        <v>11.78</v>
      </c>
      <c r="G461" s="148">
        <f t="shared" si="135"/>
        <v>14.39</v>
      </c>
      <c r="H461" s="147">
        <f t="shared" si="136"/>
        <v>4951.3100000000004</v>
      </c>
    </row>
    <row r="462" spans="1:9" s="52" customFormat="1" ht="47.25" outlineLevel="2">
      <c r="A462" s="145" t="s">
        <v>2577</v>
      </c>
      <c r="B462" s="145" t="s">
        <v>1543</v>
      </c>
      <c r="C462" s="146" t="s">
        <v>1544</v>
      </c>
      <c r="D462" s="145" t="s">
        <v>26</v>
      </c>
      <c r="E462" s="141">
        <v>197.45</v>
      </c>
      <c r="F462" s="147">
        <v>10.56</v>
      </c>
      <c r="G462" s="148">
        <f t="shared" si="135"/>
        <v>12.9</v>
      </c>
      <c r="H462" s="147">
        <f t="shared" si="136"/>
        <v>2547.1</v>
      </c>
    </row>
    <row r="463" spans="1:9" s="52" customFormat="1" ht="47.25" outlineLevel="2">
      <c r="A463" s="145" t="s">
        <v>2578</v>
      </c>
      <c r="B463" s="145" t="s">
        <v>1545</v>
      </c>
      <c r="C463" s="146" t="s">
        <v>1546</v>
      </c>
      <c r="D463" s="145" t="s">
        <v>26</v>
      </c>
      <c r="E463" s="141">
        <v>592.14</v>
      </c>
      <c r="F463" s="147">
        <v>14.79</v>
      </c>
      <c r="G463" s="148">
        <f t="shared" si="135"/>
        <v>18.07</v>
      </c>
      <c r="H463" s="147">
        <f t="shared" si="136"/>
        <v>10699.96</v>
      </c>
    </row>
    <row r="464" spans="1:9" s="52" customFormat="1" ht="47.25" outlineLevel="2">
      <c r="A464" s="145" t="s">
        <v>2579</v>
      </c>
      <c r="B464" s="145" t="s">
        <v>1374</v>
      </c>
      <c r="C464" s="146" t="s">
        <v>1375</v>
      </c>
      <c r="D464" s="145" t="s">
        <v>26</v>
      </c>
      <c r="E464" s="141">
        <v>2.58</v>
      </c>
      <c r="F464" s="147">
        <v>6.42</v>
      </c>
      <c r="G464" s="148">
        <f t="shared" si="135"/>
        <v>7.84</v>
      </c>
      <c r="H464" s="147">
        <f t="shared" si="136"/>
        <v>20.22</v>
      </c>
    </row>
    <row r="465" spans="1:8" s="52" customFormat="1" ht="47.25" outlineLevel="2">
      <c r="A465" s="145" t="s">
        <v>2580</v>
      </c>
      <c r="B465" s="149" t="s">
        <v>1371</v>
      </c>
      <c r="C465" s="150" t="s">
        <v>1372</v>
      </c>
      <c r="D465" s="149" t="s">
        <v>26</v>
      </c>
      <c r="E465" s="141">
        <v>37.46</v>
      </c>
      <c r="F465" s="147">
        <v>9.32</v>
      </c>
      <c r="G465" s="148">
        <f t="shared" si="135"/>
        <v>11.39</v>
      </c>
      <c r="H465" s="147">
        <f t="shared" si="136"/>
        <v>426.66</v>
      </c>
    </row>
    <row r="466" spans="1:8" s="52" customFormat="1" ht="47.25" outlineLevel="2">
      <c r="A466" s="145" t="s">
        <v>2581</v>
      </c>
      <c r="B466" s="149" t="s">
        <v>1547</v>
      </c>
      <c r="C466" s="189" t="s">
        <v>1548</v>
      </c>
      <c r="D466" s="149" t="s">
        <v>26</v>
      </c>
      <c r="E466" s="141">
        <v>12.11</v>
      </c>
      <c r="F466" s="147">
        <v>12.52</v>
      </c>
      <c r="G466" s="148">
        <f t="shared" ref="G466:G479" si="137">TRUNC(F466*(1+$E$2),2)</f>
        <v>15.3</v>
      </c>
      <c r="H466" s="147">
        <f t="shared" ref="H466:H479" si="138">TRUNC((G466*E466),2)</f>
        <v>185.28</v>
      </c>
    </row>
    <row r="467" spans="1:8" s="52" customFormat="1" ht="47.25" outlineLevel="2">
      <c r="A467" s="145" t="s">
        <v>2582</v>
      </c>
      <c r="B467" s="149" t="s">
        <v>1383</v>
      </c>
      <c r="C467" s="189" t="s">
        <v>1384</v>
      </c>
      <c r="D467" s="149" t="s">
        <v>26</v>
      </c>
      <c r="E467" s="141">
        <v>250</v>
      </c>
      <c r="F467" s="147">
        <v>16.989999999999998</v>
      </c>
      <c r="G467" s="148">
        <f t="shared" si="137"/>
        <v>20.76</v>
      </c>
      <c r="H467" s="147">
        <f t="shared" si="138"/>
        <v>5190</v>
      </c>
    </row>
    <row r="468" spans="1:8" s="52" customFormat="1" ht="47.25" outlineLevel="2">
      <c r="A468" s="145" t="s">
        <v>2583</v>
      </c>
      <c r="B468" s="145" t="s">
        <v>1380</v>
      </c>
      <c r="C468" s="146" t="s">
        <v>1381</v>
      </c>
      <c r="D468" s="145" t="s">
        <v>26</v>
      </c>
      <c r="E468" s="141">
        <v>207.17</v>
      </c>
      <c r="F468" s="147">
        <v>19.850000000000001</v>
      </c>
      <c r="G468" s="148">
        <f t="shared" si="137"/>
        <v>24.26</v>
      </c>
      <c r="H468" s="147">
        <f t="shared" si="138"/>
        <v>5025.9399999999996</v>
      </c>
    </row>
    <row r="469" spans="1:8" s="52" customFormat="1" ht="47.25" outlineLevel="2">
      <c r="A469" s="145" t="s">
        <v>2584</v>
      </c>
      <c r="B469" s="145" t="s">
        <v>1549</v>
      </c>
      <c r="C469" s="146" t="s">
        <v>1550</v>
      </c>
      <c r="D469" s="145" t="s">
        <v>26</v>
      </c>
      <c r="E469" s="141">
        <v>109.91</v>
      </c>
      <c r="F469" s="147">
        <v>29.38</v>
      </c>
      <c r="G469" s="148">
        <f t="shared" si="137"/>
        <v>35.909999999999997</v>
      </c>
      <c r="H469" s="147">
        <f t="shared" si="138"/>
        <v>3946.86</v>
      </c>
    </row>
    <row r="470" spans="1:8" s="52" customFormat="1" outlineLevel="2">
      <c r="A470" s="145" t="s">
        <v>2585</v>
      </c>
      <c r="B470" s="145" t="s">
        <v>1510</v>
      </c>
      <c r="C470" s="146" t="s">
        <v>519</v>
      </c>
      <c r="D470" s="145" t="s">
        <v>24</v>
      </c>
      <c r="E470" s="141">
        <v>3</v>
      </c>
      <c r="F470" s="147">
        <v>70.400000000000006</v>
      </c>
      <c r="G470" s="148">
        <f t="shared" si="137"/>
        <v>86.04</v>
      </c>
      <c r="H470" s="147">
        <f t="shared" si="138"/>
        <v>258.12</v>
      </c>
    </row>
    <row r="471" spans="1:8" s="52" customFormat="1" outlineLevel="2">
      <c r="A471" s="145" t="s">
        <v>2586</v>
      </c>
      <c r="B471" s="145" t="s">
        <v>1551</v>
      </c>
      <c r="C471" s="146" t="s">
        <v>564</v>
      </c>
      <c r="D471" s="145" t="s">
        <v>24</v>
      </c>
      <c r="E471" s="141">
        <v>64</v>
      </c>
      <c r="F471" s="147">
        <v>11.63</v>
      </c>
      <c r="G471" s="148">
        <f t="shared" si="137"/>
        <v>14.21</v>
      </c>
      <c r="H471" s="147">
        <f t="shared" si="138"/>
        <v>909.44</v>
      </c>
    </row>
    <row r="472" spans="1:8" s="52" customFormat="1" ht="31.5" outlineLevel="2">
      <c r="A472" s="145" t="s">
        <v>2587</v>
      </c>
      <c r="B472" s="145" t="s">
        <v>1552</v>
      </c>
      <c r="C472" s="146" t="s">
        <v>1553</v>
      </c>
      <c r="D472" s="145" t="s">
        <v>24</v>
      </c>
      <c r="E472" s="141">
        <v>23</v>
      </c>
      <c r="F472" s="147">
        <v>3306.25</v>
      </c>
      <c r="G472" s="148">
        <f t="shared" si="137"/>
        <v>4041.22</v>
      </c>
      <c r="H472" s="147">
        <f t="shared" si="138"/>
        <v>92948.06</v>
      </c>
    </row>
    <row r="473" spans="1:8" s="52" customFormat="1" outlineLevel="2">
      <c r="A473" s="145" t="s">
        <v>2588</v>
      </c>
      <c r="B473" s="145" t="s">
        <v>1554</v>
      </c>
      <c r="C473" s="146" t="s">
        <v>457</v>
      </c>
      <c r="D473" s="145" t="s">
        <v>24</v>
      </c>
      <c r="E473" s="141">
        <v>967</v>
      </c>
      <c r="F473" s="147">
        <v>37.61</v>
      </c>
      <c r="G473" s="148">
        <f t="shared" si="137"/>
        <v>45.97</v>
      </c>
      <c r="H473" s="147">
        <f t="shared" si="138"/>
        <v>44452.99</v>
      </c>
    </row>
    <row r="474" spans="1:8" s="52" customFormat="1" ht="31.5" outlineLevel="2">
      <c r="A474" s="145" t="s">
        <v>2589</v>
      </c>
      <c r="B474" s="145" t="s">
        <v>1555</v>
      </c>
      <c r="C474" s="146" t="s">
        <v>513</v>
      </c>
      <c r="D474" s="145" t="s">
        <v>24</v>
      </c>
      <c r="E474" s="141">
        <v>13</v>
      </c>
      <c r="F474" s="147">
        <v>57.01</v>
      </c>
      <c r="G474" s="148">
        <f t="shared" si="137"/>
        <v>69.680000000000007</v>
      </c>
      <c r="H474" s="147">
        <f t="shared" si="138"/>
        <v>905.84</v>
      </c>
    </row>
    <row r="475" spans="1:8" s="52" customFormat="1" ht="31.5" outlineLevel="2">
      <c r="A475" s="145" t="s">
        <v>2590</v>
      </c>
      <c r="B475" s="145" t="s">
        <v>1556</v>
      </c>
      <c r="C475" s="146" t="s">
        <v>1557</v>
      </c>
      <c r="D475" s="145" t="s">
        <v>24</v>
      </c>
      <c r="E475" s="141">
        <v>7</v>
      </c>
      <c r="F475" s="147">
        <v>69</v>
      </c>
      <c r="G475" s="148">
        <f t="shared" si="137"/>
        <v>84.33</v>
      </c>
      <c r="H475" s="147">
        <f t="shared" si="138"/>
        <v>590.30999999999995</v>
      </c>
    </row>
    <row r="476" spans="1:8" s="52" customFormat="1" ht="31.5" outlineLevel="2">
      <c r="A476" s="145" t="s">
        <v>2591</v>
      </c>
      <c r="B476" s="145" t="s">
        <v>1507</v>
      </c>
      <c r="C476" s="146" t="s">
        <v>1508</v>
      </c>
      <c r="D476" s="145" t="s">
        <v>26</v>
      </c>
      <c r="E476" s="141">
        <v>648.29999999999995</v>
      </c>
      <c r="F476" s="147">
        <v>90.81</v>
      </c>
      <c r="G476" s="148">
        <f t="shared" si="137"/>
        <v>110.99</v>
      </c>
      <c r="H476" s="147">
        <f t="shared" si="138"/>
        <v>71954.81</v>
      </c>
    </row>
    <row r="477" spans="1:8" s="52" customFormat="1" ht="47.25" outlineLevel="2">
      <c r="A477" s="145" t="s">
        <v>2592</v>
      </c>
      <c r="B477" s="145" t="s">
        <v>1558</v>
      </c>
      <c r="C477" s="146" t="s">
        <v>1559</v>
      </c>
      <c r="D477" s="145" t="s">
        <v>27</v>
      </c>
      <c r="E477" s="141">
        <v>148.16999999999999</v>
      </c>
      <c r="F477" s="147">
        <v>32.979999999999997</v>
      </c>
      <c r="G477" s="148">
        <f t="shared" si="137"/>
        <v>40.31</v>
      </c>
      <c r="H477" s="147">
        <f t="shared" si="138"/>
        <v>5972.73</v>
      </c>
    </row>
    <row r="478" spans="1:8" s="52" customFormat="1" outlineLevel="2">
      <c r="A478" s="145" t="s">
        <v>2593</v>
      </c>
      <c r="B478" s="145" t="s">
        <v>1560</v>
      </c>
      <c r="C478" s="146" t="s">
        <v>1561</v>
      </c>
      <c r="D478" s="145" t="s">
        <v>26</v>
      </c>
      <c r="E478" s="141">
        <v>367.2</v>
      </c>
      <c r="F478" s="147">
        <v>20.49</v>
      </c>
      <c r="G478" s="148">
        <f t="shared" si="137"/>
        <v>25.04</v>
      </c>
      <c r="H478" s="147">
        <f t="shared" si="138"/>
        <v>9194.68</v>
      </c>
    </row>
    <row r="479" spans="1:8" s="52" customFormat="1" ht="47.25" outlineLevel="2">
      <c r="A479" s="145" t="s">
        <v>2538</v>
      </c>
      <c r="B479" s="149" t="s">
        <v>1558</v>
      </c>
      <c r="C479" s="150" t="s">
        <v>1559</v>
      </c>
      <c r="D479" s="149" t="s">
        <v>27</v>
      </c>
      <c r="E479" s="141">
        <v>2.97</v>
      </c>
      <c r="F479" s="147">
        <v>32.979999999999997</v>
      </c>
      <c r="G479" s="148">
        <f t="shared" si="137"/>
        <v>40.31</v>
      </c>
      <c r="H479" s="147">
        <f t="shared" si="138"/>
        <v>119.72</v>
      </c>
    </row>
    <row r="480" spans="1:8" s="52" customFormat="1" ht="47.25" outlineLevel="2">
      <c r="A480" s="145" t="s">
        <v>2539</v>
      </c>
      <c r="B480" s="149" t="s">
        <v>1562</v>
      </c>
      <c r="C480" s="189" t="s">
        <v>1563</v>
      </c>
      <c r="D480" s="149" t="s">
        <v>24</v>
      </c>
      <c r="E480" s="141">
        <v>64</v>
      </c>
      <c r="F480" s="147">
        <v>16.690000000000001</v>
      </c>
      <c r="G480" s="148">
        <f t="shared" si="135"/>
        <v>20.399999999999999</v>
      </c>
      <c r="H480" s="147">
        <f t="shared" si="136"/>
        <v>1305.5999999999999</v>
      </c>
    </row>
    <row r="481" spans="1:9" s="52" customFormat="1" ht="31.5" outlineLevel="2">
      <c r="A481" s="145" t="s">
        <v>2540</v>
      </c>
      <c r="B481" s="149" t="s">
        <v>1564</v>
      </c>
      <c r="C481" s="189" t="s">
        <v>591</v>
      </c>
      <c r="D481" s="149" t="s">
        <v>24</v>
      </c>
      <c r="E481" s="141">
        <v>484</v>
      </c>
      <c r="F481" s="147">
        <v>13.03</v>
      </c>
      <c r="G481" s="148">
        <f t="shared" si="135"/>
        <v>15.92</v>
      </c>
      <c r="H481" s="147">
        <f t="shared" si="136"/>
        <v>7705.28</v>
      </c>
    </row>
    <row r="482" spans="1:9" s="52" customFormat="1" ht="31.5" outlineLevel="2">
      <c r="A482" s="145" t="s">
        <v>2541</v>
      </c>
      <c r="B482" s="145" t="s">
        <v>1315</v>
      </c>
      <c r="C482" s="146" t="s">
        <v>1316</v>
      </c>
      <c r="D482" s="145" t="s">
        <v>24</v>
      </c>
      <c r="E482" s="141">
        <v>7</v>
      </c>
      <c r="F482" s="147">
        <v>10.82</v>
      </c>
      <c r="G482" s="148">
        <f t="shared" si="133"/>
        <v>13.22</v>
      </c>
      <c r="H482" s="147">
        <f t="shared" si="134"/>
        <v>92.54</v>
      </c>
    </row>
    <row r="483" spans="1:9" s="52" customFormat="1" outlineLevel="2">
      <c r="A483" s="145" t="s">
        <v>2542</v>
      </c>
      <c r="B483" s="145" t="s">
        <v>1565</v>
      </c>
      <c r="C483" s="146" t="s">
        <v>547</v>
      </c>
      <c r="D483" s="145" t="s">
        <v>24</v>
      </c>
      <c r="E483" s="141">
        <v>3</v>
      </c>
      <c r="F483" s="147">
        <v>148.37</v>
      </c>
      <c r="G483" s="148">
        <f t="shared" si="133"/>
        <v>181.35</v>
      </c>
      <c r="H483" s="147">
        <f t="shared" si="134"/>
        <v>544.04999999999995</v>
      </c>
    </row>
    <row r="484" spans="1:9" s="52" customFormat="1" outlineLevel="2">
      <c r="A484" s="145" t="s">
        <v>2543</v>
      </c>
      <c r="B484" s="145" t="s">
        <v>1566</v>
      </c>
      <c r="C484" s="146" t="s">
        <v>1567</v>
      </c>
      <c r="D484" s="145" t="s">
        <v>24</v>
      </c>
      <c r="E484" s="141">
        <v>4</v>
      </c>
      <c r="F484" s="147">
        <v>545.14</v>
      </c>
      <c r="G484" s="148">
        <f t="shared" si="133"/>
        <v>666.32</v>
      </c>
      <c r="H484" s="147">
        <f t="shared" si="134"/>
        <v>2665.28</v>
      </c>
    </row>
    <row r="485" spans="1:9" s="52" customFormat="1" outlineLevel="2">
      <c r="A485" s="145" t="s">
        <v>2544</v>
      </c>
      <c r="B485" s="145" t="s">
        <v>1568</v>
      </c>
      <c r="C485" s="146" t="s">
        <v>1569</v>
      </c>
      <c r="D485" s="145" t="s">
        <v>24</v>
      </c>
      <c r="E485" s="141">
        <v>4</v>
      </c>
      <c r="F485" s="147">
        <v>134.53</v>
      </c>
      <c r="G485" s="148">
        <f t="shared" si="133"/>
        <v>164.43</v>
      </c>
      <c r="H485" s="147">
        <f t="shared" si="134"/>
        <v>657.72</v>
      </c>
    </row>
    <row r="486" spans="1:9" s="52" customFormat="1" ht="47.25" outlineLevel="2">
      <c r="A486" s="145" t="s">
        <v>2545</v>
      </c>
      <c r="B486" s="145" t="s">
        <v>1570</v>
      </c>
      <c r="C486" s="146" t="s">
        <v>1571</v>
      </c>
      <c r="D486" s="145" t="s">
        <v>24</v>
      </c>
      <c r="E486" s="141">
        <v>7</v>
      </c>
      <c r="F486" s="147">
        <v>122.61</v>
      </c>
      <c r="G486" s="148">
        <f t="shared" si="133"/>
        <v>149.86000000000001</v>
      </c>
      <c r="H486" s="147">
        <f t="shared" si="134"/>
        <v>1049.02</v>
      </c>
    </row>
    <row r="487" spans="1:9" s="52" customFormat="1" ht="31.5" outlineLevel="2">
      <c r="A487" s="145" t="s">
        <v>2546</v>
      </c>
      <c r="B487" s="145" t="s">
        <v>1572</v>
      </c>
      <c r="C487" s="146" t="s">
        <v>1573</v>
      </c>
      <c r="D487" s="145" t="s">
        <v>24</v>
      </c>
      <c r="E487" s="141">
        <v>15</v>
      </c>
      <c r="F487" s="147">
        <v>14893</v>
      </c>
      <c r="G487" s="148">
        <f t="shared" si="133"/>
        <v>18203.71</v>
      </c>
      <c r="H487" s="147">
        <f t="shared" si="134"/>
        <v>273055.65000000002</v>
      </c>
    </row>
    <row r="488" spans="1:9" s="52" customFormat="1" ht="31.5" outlineLevel="2">
      <c r="A488" s="145" t="s">
        <v>2547</v>
      </c>
      <c r="B488" s="145" t="s">
        <v>1574</v>
      </c>
      <c r="C488" s="146" t="s">
        <v>1575</v>
      </c>
      <c r="D488" s="145" t="s">
        <v>24</v>
      </c>
      <c r="E488" s="141">
        <v>21</v>
      </c>
      <c r="F488" s="147">
        <v>78693.11</v>
      </c>
      <c r="G488" s="148">
        <f t="shared" si="133"/>
        <v>96186.58</v>
      </c>
      <c r="H488" s="147">
        <f t="shared" si="134"/>
        <v>2019918.18</v>
      </c>
    </row>
    <row r="489" spans="1:9" s="52" customFormat="1" ht="31.5" outlineLevel="2">
      <c r="A489" s="145" t="s">
        <v>2548</v>
      </c>
      <c r="B489" s="145" t="s">
        <v>1576</v>
      </c>
      <c r="C489" s="146" t="s">
        <v>1577</v>
      </c>
      <c r="D489" s="145" t="s">
        <v>24</v>
      </c>
      <c r="E489" s="141">
        <v>2</v>
      </c>
      <c r="F489" s="147">
        <v>83988.11</v>
      </c>
      <c r="G489" s="148">
        <f t="shared" si="133"/>
        <v>102658.66</v>
      </c>
      <c r="H489" s="147">
        <f t="shared" si="134"/>
        <v>205317.32</v>
      </c>
    </row>
    <row r="490" spans="1:9" s="52" customFormat="1" ht="31.5" outlineLevel="2">
      <c r="A490" s="145" t="s">
        <v>2549</v>
      </c>
      <c r="B490" s="145" t="s">
        <v>1578</v>
      </c>
      <c r="C490" s="146" t="s">
        <v>1579</v>
      </c>
      <c r="D490" s="145" t="s">
        <v>24</v>
      </c>
      <c r="E490" s="141">
        <v>1</v>
      </c>
      <c r="F490" s="147">
        <v>136923.10999999999</v>
      </c>
      <c r="G490" s="148">
        <f t="shared" si="133"/>
        <v>167361.10999999999</v>
      </c>
      <c r="H490" s="147">
        <f t="shared" si="134"/>
        <v>167361.10999999999</v>
      </c>
    </row>
    <row r="491" spans="1:9" s="52" customFormat="1" ht="31.5" outlineLevel="2">
      <c r="A491" s="145" t="s">
        <v>2550</v>
      </c>
      <c r="B491" s="149" t="s">
        <v>1580</v>
      </c>
      <c r="C491" s="150" t="s">
        <v>1581</v>
      </c>
      <c r="D491" s="149" t="s">
        <v>24</v>
      </c>
      <c r="E491" s="141">
        <v>18</v>
      </c>
      <c r="F491" s="147">
        <v>3001.11</v>
      </c>
      <c r="G491" s="148">
        <f t="shared" si="133"/>
        <v>3668.25</v>
      </c>
      <c r="H491" s="147">
        <f t="shared" si="134"/>
        <v>66028.5</v>
      </c>
    </row>
    <row r="492" spans="1:9" s="37" customFormat="1" outlineLevel="1">
      <c r="A492" s="151"/>
      <c r="B492" s="151"/>
      <c r="C492" s="152" t="s">
        <v>9</v>
      </c>
      <c r="D492" s="151"/>
      <c r="E492" s="153"/>
      <c r="F492" s="154"/>
      <c r="G492" s="155"/>
      <c r="H492" s="156">
        <f>SUM(H453:H491)</f>
        <v>4679336.4100000011</v>
      </c>
    </row>
    <row r="493" spans="1:9" s="36" customFormat="1">
      <c r="A493" s="282"/>
      <c r="B493" s="282"/>
      <c r="C493" s="282"/>
      <c r="D493" s="282"/>
      <c r="E493" s="282"/>
      <c r="F493" s="282"/>
      <c r="G493" s="282"/>
      <c r="H493" s="282"/>
      <c r="I493" s="52"/>
    </row>
    <row r="494" spans="1:9" outlineLevel="2">
      <c r="A494" s="157" t="s">
        <v>69</v>
      </c>
      <c r="B494" s="139"/>
      <c r="C494" s="140" t="s">
        <v>1582</v>
      </c>
      <c r="D494" s="139"/>
      <c r="E494" s="141"/>
      <c r="F494" s="142"/>
      <c r="G494" s="148"/>
      <c r="H494" s="147"/>
    </row>
    <row r="495" spans="1:9" outlineLevel="2">
      <c r="A495" s="157" t="s">
        <v>1609</v>
      </c>
      <c r="B495" s="157"/>
      <c r="C495" s="163" t="s">
        <v>1583</v>
      </c>
      <c r="D495" s="157"/>
      <c r="E495" s="164"/>
      <c r="F495" s="206"/>
      <c r="G495" s="211"/>
      <c r="H495" s="212"/>
    </row>
    <row r="496" spans="1:9" s="52" customFormat="1" outlineLevel="2">
      <c r="A496" s="145" t="s">
        <v>1584</v>
      </c>
      <c r="B496" s="145" t="s">
        <v>228</v>
      </c>
      <c r="C496" s="146" t="s">
        <v>229</v>
      </c>
      <c r="D496" s="145" t="s">
        <v>24</v>
      </c>
      <c r="E496" s="141">
        <v>22</v>
      </c>
      <c r="F496" s="147">
        <v>236.8</v>
      </c>
      <c r="G496" s="148">
        <f t="shared" ref="G496:G497" si="139">TRUNC(F496*(1+$E$2),2)</f>
        <v>289.44</v>
      </c>
      <c r="H496" s="147">
        <f t="shared" ref="H496:H497" si="140">TRUNC((G496*E496),2)</f>
        <v>6367.68</v>
      </c>
    </row>
    <row r="497" spans="1:8" s="52" customFormat="1" ht="31.5" outlineLevel="2">
      <c r="A497" s="145" t="s">
        <v>1585</v>
      </c>
      <c r="B497" s="145" t="s">
        <v>1586</v>
      </c>
      <c r="C497" s="146" t="s">
        <v>1587</v>
      </c>
      <c r="D497" s="145" t="s">
        <v>24</v>
      </c>
      <c r="E497" s="141">
        <v>2</v>
      </c>
      <c r="F497" s="147">
        <v>256.58999999999997</v>
      </c>
      <c r="G497" s="148">
        <f t="shared" si="139"/>
        <v>313.62</v>
      </c>
      <c r="H497" s="147">
        <f t="shared" si="140"/>
        <v>627.24</v>
      </c>
    </row>
    <row r="498" spans="1:8" s="37" customFormat="1" outlineLevel="1">
      <c r="A498" s="170"/>
      <c r="B498" s="151"/>
      <c r="C498" s="152" t="s">
        <v>9</v>
      </c>
      <c r="D498" s="151"/>
      <c r="E498" s="153"/>
      <c r="F498" s="154"/>
      <c r="G498" s="155"/>
      <c r="H498" s="156">
        <f>SUM(H496:H497)</f>
        <v>6994.92</v>
      </c>
    </row>
    <row r="499" spans="1:8" outlineLevel="2">
      <c r="A499" s="157" t="s">
        <v>1608</v>
      </c>
      <c r="B499" s="157"/>
      <c r="C499" s="163" t="s">
        <v>1588</v>
      </c>
      <c r="D499" s="157"/>
      <c r="E499" s="164"/>
      <c r="F499" s="206"/>
      <c r="G499" s="211"/>
      <c r="H499" s="212"/>
    </row>
    <row r="500" spans="1:8" s="52" customFormat="1" ht="63" outlineLevel="2">
      <c r="A500" s="145" t="s">
        <v>1589</v>
      </c>
      <c r="B500" s="145" t="s">
        <v>1590</v>
      </c>
      <c r="C500" s="146" t="s">
        <v>483</v>
      </c>
      <c r="D500" s="145" t="s">
        <v>24</v>
      </c>
      <c r="E500" s="141">
        <v>1</v>
      </c>
      <c r="F500" s="147">
        <v>23.05</v>
      </c>
      <c r="G500" s="148">
        <f t="shared" ref="G500:G505" si="141">TRUNC(F500*(1+$E$2),2)</f>
        <v>28.17</v>
      </c>
      <c r="H500" s="147">
        <f t="shared" ref="H500:H505" si="142">TRUNC((G500*E500),2)</f>
        <v>28.17</v>
      </c>
    </row>
    <row r="501" spans="1:8" s="52" customFormat="1" ht="63" outlineLevel="2">
      <c r="A501" s="145" t="s">
        <v>1591</v>
      </c>
      <c r="B501" s="145" t="s">
        <v>1592</v>
      </c>
      <c r="C501" s="146" t="s">
        <v>537</v>
      </c>
      <c r="D501" s="145" t="s">
        <v>24</v>
      </c>
      <c r="E501" s="141">
        <v>30</v>
      </c>
      <c r="F501" s="147">
        <v>26.04</v>
      </c>
      <c r="G501" s="148">
        <f t="shared" si="141"/>
        <v>31.82</v>
      </c>
      <c r="H501" s="147">
        <f t="shared" si="142"/>
        <v>954.6</v>
      </c>
    </row>
    <row r="502" spans="1:8" s="52" customFormat="1" ht="63" outlineLevel="2">
      <c r="A502" s="145" t="s">
        <v>1593</v>
      </c>
      <c r="B502" s="145" t="s">
        <v>1594</v>
      </c>
      <c r="C502" s="146" t="s">
        <v>572</v>
      </c>
      <c r="D502" s="145" t="s">
        <v>24</v>
      </c>
      <c r="E502" s="141">
        <v>8</v>
      </c>
      <c r="F502" s="147">
        <v>39.479999999999997</v>
      </c>
      <c r="G502" s="148">
        <f t="shared" si="141"/>
        <v>48.25</v>
      </c>
      <c r="H502" s="147">
        <f t="shared" si="142"/>
        <v>386</v>
      </c>
    </row>
    <row r="503" spans="1:8" s="52" customFormat="1" ht="63" outlineLevel="2">
      <c r="A503" s="145" t="s">
        <v>1595</v>
      </c>
      <c r="B503" s="145" t="s">
        <v>1594</v>
      </c>
      <c r="C503" s="146" t="s">
        <v>572</v>
      </c>
      <c r="D503" s="145" t="s">
        <v>24</v>
      </c>
      <c r="E503" s="141">
        <v>29</v>
      </c>
      <c r="F503" s="147">
        <v>39.479999999999997</v>
      </c>
      <c r="G503" s="148">
        <f t="shared" si="141"/>
        <v>48.25</v>
      </c>
      <c r="H503" s="147">
        <f t="shared" si="142"/>
        <v>1399.25</v>
      </c>
    </row>
    <row r="504" spans="1:8" s="52" customFormat="1" ht="31.5" outlineLevel="2">
      <c r="A504" s="145" t="s">
        <v>1596</v>
      </c>
      <c r="B504" s="145" t="s">
        <v>1597</v>
      </c>
      <c r="C504" s="146" t="s">
        <v>1598</v>
      </c>
      <c r="D504" s="145" t="s">
        <v>24</v>
      </c>
      <c r="E504" s="141">
        <v>3</v>
      </c>
      <c r="F504" s="147">
        <v>79.680000000000007</v>
      </c>
      <c r="G504" s="148">
        <f t="shared" si="141"/>
        <v>97.39</v>
      </c>
      <c r="H504" s="147">
        <f t="shared" si="142"/>
        <v>292.17</v>
      </c>
    </row>
    <row r="505" spans="1:8" s="52" customFormat="1" ht="31.5" outlineLevel="2">
      <c r="A505" s="145" t="s">
        <v>1599</v>
      </c>
      <c r="B505" s="145" t="s">
        <v>1600</v>
      </c>
      <c r="C505" s="146" t="s">
        <v>1601</v>
      </c>
      <c r="D505" s="145" t="s">
        <v>24</v>
      </c>
      <c r="E505" s="141">
        <v>4</v>
      </c>
      <c r="F505" s="147">
        <v>10</v>
      </c>
      <c r="G505" s="148">
        <f t="shared" si="141"/>
        <v>12.22</v>
      </c>
      <c r="H505" s="147">
        <f t="shared" si="142"/>
        <v>48.88</v>
      </c>
    </row>
    <row r="506" spans="1:8" s="37" customFormat="1" outlineLevel="1">
      <c r="A506" s="170"/>
      <c r="B506" s="151"/>
      <c r="C506" s="152" t="s">
        <v>9</v>
      </c>
      <c r="D506" s="151"/>
      <c r="E506" s="153"/>
      <c r="F506" s="154"/>
      <c r="G506" s="155"/>
      <c r="H506" s="156">
        <f>SUM(H500:H505)</f>
        <v>3109.07</v>
      </c>
    </row>
    <row r="507" spans="1:8" outlineLevel="2">
      <c r="A507" s="157" t="s">
        <v>1602</v>
      </c>
      <c r="B507" s="157"/>
      <c r="C507" s="163" t="s">
        <v>1603</v>
      </c>
      <c r="D507" s="157"/>
      <c r="E507" s="164"/>
      <c r="F507" s="206"/>
      <c r="G507" s="211"/>
      <c r="H507" s="212"/>
    </row>
    <row r="508" spans="1:8" s="52" customFormat="1" outlineLevel="2">
      <c r="A508" s="145" t="s">
        <v>1604</v>
      </c>
      <c r="B508" s="145" t="s">
        <v>226</v>
      </c>
      <c r="C508" s="146" t="s">
        <v>227</v>
      </c>
      <c r="D508" s="145" t="s">
        <v>24</v>
      </c>
      <c r="E508" s="141">
        <v>4</v>
      </c>
      <c r="F508" s="147">
        <v>271.55</v>
      </c>
      <c r="G508" s="148">
        <f t="shared" ref="G508:G509" si="143">TRUNC(F508*(1+$E$2),2)</f>
        <v>331.91</v>
      </c>
      <c r="H508" s="147">
        <f t="shared" ref="H508:H509" si="144">TRUNC((G508*E508),2)</f>
        <v>1327.64</v>
      </c>
    </row>
    <row r="509" spans="1:8" s="52" customFormat="1" outlineLevel="2">
      <c r="A509" s="145" t="s">
        <v>1605</v>
      </c>
      <c r="B509" s="145" t="s">
        <v>1606</v>
      </c>
      <c r="C509" s="146" t="s">
        <v>1607</v>
      </c>
      <c r="D509" s="145" t="s">
        <v>24</v>
      </c>
      <c r="E509" s="141">
        <v>4</v>
      </c>
      <c r="F509" s="147">
        <v>75.59</v>
      </c>
      <c r="G509" s="148">
        <f t="shared" si="143"/>
        <v>92.39</v>
      </c>
      <c r="H509" s="147">
        <f t="shared" si="144"/>
        <v>369.56</v>
      </c>
    </row>
    <row r="510" spans="1:8" s="37" customFormat="1" outlineLevel="1">
      <c r="A510" s="170"/>
      <c r="B510" s="151"/>
      <c r="C510" s="152" t="s">
        <v>9</v>
      </c>
      <c r="D510" s="151"/>
      <c r="E510" s="153"/>
      <c r="F510" s="154"/>
      <c r="G510" s="155"/>
      <c r="H510" s="156">
        <f>SUM(H508:H509)</f>
        <v>1697.2</v>
      </c>
    </row>
    <row r="511" spans="1:8" outlineLevel="2">
      <c r="A511" s="157" t="s">
        <v>1610</v>
      </c>
      <c r="B511" s="157"/>
      <c r="C511" s="163" t="s">
        <v>1611</v>
      </c>
      <c r="D511" s="157"/>
      <c r="E511" s="164"/>
      <c r="F511" s="206"/>
      <c r="G511" s="211"/>
      <c r="H511" s="212"/>
    </row>
    <row r="512" spans="1:8" s="52" customFormat="1" ht="31.5" outlineLevel="2">
      <c r="A512" s="145" t="s">
        <v>1612</v>
      </c>
      <c r="B512" s="145" t="s">
        <v>1613</v>
      </c>
      <c r="C512" s="146" t="s">
        <v>1614</v>
      </c>
      <c r="D512" s="145" t="s">
        <v>24</v>
      </c>
      <c r="E512" s="141">
        <v>41</v>
      </c>
      <c r="F512" s="147">
        <v>20.170000000000002</v>
      </c>
      <c r="G512" s="148">
        <f t="shared" ref="G512" si="145">TRUNC(F512*(1+$E$2),2)</f>
        <v>24.65</v>
      </c>
      <c r="H512" s="147">
        <f t="shared" ref="H512" si="146">TRUNC((G512*E512),2)</f>
        <v>1010.65</v>
      </c>
    </row>
    <row r="513" spans="1:8" s="37" customFormat="1" outlineLevel="1">
      <c r="A513" s="170"/>
      <c r="B513" s="151"/>
      <c r="C513" s="152" t="s">
        <v>9</v>
      </c>
      <c r="D513" s="151"/>
      <c r="E513" s="153"/>
      <c r="F513" s="154"/>
      <c r="G513" s="155"/>
      <c r="H513" s="156">
        <f>SUM(H512:H512)</f>
        <v>1010.65</v>
      </c>
    </row>
    <row r="514" spans="1:8" outlineLevel="2">
      <c r="A514" s="157" t="s">
        <v>1615</v>
      </c>
      <c r="B514" s="157"/>
      <c r="C514" s="163" t="s">
        <v>1616</v>
      </c>
      <c r="D514" s="157"/>
      <c r="E514" s="164"/>
      <c r="F514" s="206"/>
      <c r="G514" s="211"/>
      <c r="H514" s="212"/>
    </row>
    <row r="515" spans="1:8" s="52" customFormat="1" ht="47.25" outlineLevel="2">
      <c r="A515" s="145" t="s">
        <v>1617</v>
      </c>
      <c r="B515" s="145" t="s">
        <v>1618</v>
      </c>
      <c r="C515" s="146" t="s">
        <v>1619</v>
      </c>
      <c r="D515" s="145" t="s">
        <v>24</v>
      </c>
      <c r="E515" s="141">
        <v>14</v>
      </c>
      <c r="F515" s="147">
        <v>348.53</v>
      </c>
      <c r="G515" s="148">
        <f t="shared" ref="G515:G518" si="147">TRUNC(F515*(1+$E$2),2)</f>
        <v>426</v>
      </c>
      <c r="H515" s="147">
        <f t="shared" ref="H515:H518" si="148">TRUNC((G515*E515),2)</f>
        <v>5964</v>
      </c>
    </row>
    <row r="516" spans="1:8" s="52" customFormat="1" ht="63" outlineLevel="2">
      <c r="A516" s="145" t="s">
        <v>1620</v>
      </c>
      <c r="B516" s="145" t="s">
        <v>1621</v>
      </c>
      <c r="C516" s="146" t="s">
        <v>1622</v>
      </c>
      <c r="D516" s="145" t="s">
        <v>26</v>
      </c>
      <c r="E516" s="141">
        <v>102</v>
      </c>
      <c r="F516" s="147">
        <v>104.74</v>
      </c>
      <c r="G516" s="148">
        <f t="shared" si="147"/>
        <v>128.02000000000001</v>
      </c>
      <c r="H516" s="147">
        <f t="shared" si="148"/>
        <v>13058.04</v>
      </c>
    </row>
    <row r="517" spans="1:8" s="52" customFormat="1" ht="47.25" outlineLevel="2">
      <c r="A517" s="145" t="s">
        <v>1623</v>
      </c>
      <c r="B517" s="145" t="s">
        <v>1624</v>
      </c>
      <c r="C517" s="146" t="s">
        <v>1625</v>
      </c>
      <c r="D517" s="145" t="s">
        <v>24</v>
      </c>
      <c r="E517" s="141">
        <v>2</v>
      </c>
      <c r="F517" s="147">
        <v>531.37</v>
      </c>
      <c r="G517" s="148">
        <f t="shared" si="147"/>
        <v>649.49</v>
      </c>
      <c r="H517" s="147">
        <f t="shared" si="148"/>
        <v>1298.98</v>
      </c>
    </row>
    <row r="518" spans="1:8" s="52" customFormat="1" ht="63" outlineLevel="2">
      <c r="A518" s="145" t="s">
        <v>1626</v>
      </c>
      <c r="B518" s="145" t="s">
        <v>1627</v>
      </c>
      <c r="C518" s="146" t="s">
        <v>1628</v>
      </c>
      <c r="D518" s="145" t="s">
        <v>24</v>
      </c>
      <c r="E518" s="141">
        <v>4</v>
      </c>
      <c r="F518" s="147">
        <v>975.61</v>
      </c>
      <c r="G518" s="148">
        <f t="shared" si="147"/>
        <v>1192.48</v>
      </c>
      <c r="H518" s="147">
        <f t="shared" si="148"/>
        <v>4769.92</v>
      </c>
    </row>
    <row r="519" spans="1:8" s="37" customFormat="1" outlineLevel="1">
      <c r="A519" s="170"/>
      <c r="B519" s="151"/>
      <c r="C519" s="152" t="s">
        <v>9</v>
      </c>
      <c r="D519" s="151"/>
      <c r="E519" s="153"/>
      <c r="F519" s="154"/>
      <c r="G519" s="155"/>
      <c r="H519" s="156">
        <f>SUM(H515:H518)</f>
        <v>25090.940000000002</v>
      </c>
    </row>
    <row r="520" spans="1:8" s="37" customFormat="1" outlineLevel="1">
      <c r="A520" s="145"/>
      <c r="B520" s="151"/>
      <c r="C520" s="152" t="s">
        <v>230</v>
      </c>
      <c r="D520" s="151"/>
      <c r="E520" s="153"/>
      <c r="F520" s="154"/>
      <c r="G520" s="155"/>
      <c r="H520" s="156">
        <f>H498+H506+H510+H513+H519</f>
        <v>37902.78</v>
      </c>
    </row>
    <row r="521" spans="1:8">
      <c r="A521" s="136"/>
      <c r="B521" s="136"/>
      <c r="C521" s="176" t="s">
        <v>11</v>
      </c>
      <c r="D521" s="136"/>
      <c r="E521" s="177"/>
      <c r="F521" s="178"/>
      <c r="G521" s="179"/>
      <c r="H521" s="180">
        <f>H13+H37+H81+H86+H199+H360+H441+H450+H492+H520</f>
        <v>18345247.530000001</v>
      </c>
    </row>
    <row r="522" spans="1:8">
      <c r="A522" s="280" t="s">
        <v>2627</v>
      </c>
      <c r="B522" s="281"/>
      <c r="C522" s="281"/>
      <c r="D522" s="281"/>
      <c r="E522" s="281"/>
      <c r="F522" s="281"/>
      <c r="G522" s="281"/>
      <c r="H522" s="281"/>
    </row>
    <row r="525" spans="1:8">
      <c r="A525" s="181"/>
      <c r="B525" s="181"/>
      <c r="C525" s="182"/>
      <c r="D525" s="181"/>
      <c r="E525" s="183"/>
      <c r="F525" s="181"/>
      <c r="G525" s="184"/>
      <c r="H525" s="181"/>
    </row>
  </sheetData>
  <mergeCells count="14">
    <mergeCell ref="A522:H522"/>
    <mergeCell ref="A7:H7"/>
    <mergeCell ref="B1:H1"/>
    <mergeCell ref="A5:H5"/>
    <mergeCell ref="A4:H4"/>
    <mergeCell ref="A38:H38"/>
    <mergeCell ref="A14:H14"/>
    <mergeCell ref="A361:H361"/>
    <mergeCell ref="A442:H442"/>
    <mergeCell ref="A200:H200"/>
    <mergeCell ref="A493:H493"/>
    <mergeCell ref="A82:H82"/>
    <mergeCell ref="A87:H87"/>
    <mergeCell ref="A451:H451"/>
  </mergeCells>
  <phoneticPr fontId="49" type="noConversion"/>
  <pageMargins left="0.511811024" right="0.511811024" top="1" bottom="1.0729166666666667" header="0.31496062000000002" footer="0.31496062000000002"/>
  <pageSetup paperSize="9" scale="53" orientation="portrait" r:id="rId1"/>
  <headerFooter>
    <oddFooter>&amp;C&amp;9&amp;K00-016&amp;P / &amp;N&amp;R&amp;7&amp;K00-015PLANILHA ORÇAMENTÁRIA</oddFooter>
  </headerFooter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>
    <pageSetUpPr fitToPage="1"/>
  </sheetPr>
  <dimension ref="A1:AD42"/>
  <sheetViews>
    <sheetView showGridLines="0" showWhiteSpace="0" view="pageBreakPreview" zoomScale="85" zoomScaleNormal="70" zoomScaleSheetLayoutView="85" workbookViewId="0">
      <selection activeCell="U28" sqref="U28"/>
    </sheetView>
  </sheetViews>
  <sheetFormatPr defaultColWidth="9.140625" defaultRowHeight="12.75"/>
  <cols>
    <col min="1" max="1" width="14.140625" style="3" bestFit="1" customWidth="1"/>
    <col min="2" max="2" width="85.85546875" style="4" bestFit="1" customWidth="1"/>
    <col min="3" max="3" width="23.42578125" style="3" bestFit="1" customWidth="1"/>
    <col min="4" max="4" width="12.28515625" style="5" bestFit="1" customWidth="1"/>
    <col min="5" max="5" width="17.7109375" style="4" bestFit="1" customWidth="1"/>
    <col min="6" max="6" width="9.42578125" style="4" bestFit="1" customWidth="1"/>
    <col min="7" max="7" width="17.7109375" style="4" bestFit="1" customWidth="1"/>
    <col min="8" max="8" width="9.42578125" style="4" bestFit="1" customWidth="1"/>
    <col min="9" max="9" width="17.7109375" style="4" bestFit="1" customWidth="1"/>
    <col min="10" max="10" width="9.42578125" style="4" bestFit="1" customWidth="1"/>
    <col min="11" max="11" width="17.7109375" style="4" bestFit="1" customWidth="1"/>
    <col min="12" max="12" width="9.42578125" style="4" bestFit="1" customWidth="1"/>
    <col min="13" max="13" width="17.7109375" style="4" bestFit="1" customWidth="1"/>
    <col min="14" max="14" width="9.42578125" style="4" bestFit="1" customWidth="1"/>
    <col min="15" max="15" width="20.5703125" style="4" bestFit="1" customWidth="1"/>
    <col min="16" max="16" width="9.42578125" style="4" bestFit="1" customWidth="1"/>
    <col min="17" max="17" width="20.5703125" style="4" bestFit="1" customWidth="1"/>
    <col min="18" max="18" width="9.42578125" style="4" bestFit="1" customWidth="1"/>
    <col min="19" max="19" width="20.5703125" style="4" bestFit="1" customWidth="1"/>
    <col min="20" max="20" width="9.42578125" style="4" bestFit="1" customWidth="1"/>
    <col min="21" max="21" width="20.5703125" style="4" bestFit="1" customWidth="1"/>
    <col min="22" max="22" width="9.42578125" style="4" bestFit="1" customWidth="1"/>
    <col min="23" max="23" width="20.5703125" style="4" bestFit="1" customWidth="1"/>
    <col min="24" max="24" width="9.42578125" style="4" bestFit="1" customWidth="1"/>
    <col min="25" max="25" width="20.5703125" style="4" bestFit="1" customWidth="1"/>
    <col min="26" max="26" width="9.42578125" style="4" bestFit="1" customWidth="1"/>
    <col min="27" max="27" width="20.5703125" style="4" bestFit="1" customWidth="1"/>
    <col min="28" max="28" width="9.42578125" style="4" bestFit="1" customWidth="1"/>
    <col min="29" max="29" width="22" style="4" bestFit="1" customWidth="1"/>
    <col min="30" max="30" width="10.85546875" style="4" bestFit="1" customWidth="1"/>
    <col min="31" max="16384" width="9.140625" style="4"/>
  </cols>
  <sheetData>
    <row r="1" spans="1:30">
      <c r="A1" s="54" t="s">
        <v>2</v>
      </c>
      <c r="B1" s="277" t="str">
        <f>'PLANILHA ORÇAMENTARIA'!B1:H1</f>
        <v>OBRA DE AMPLIAÇÃO DA SEDE DA SECRETÁRIA DE ESTADO DE MATO GROSSO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30"/>
      <c r="Z1" s="30"/>
      <c r="AA1" s="30"/>
      <c r="AB1" s="30"/>
      <c r="AC1" s="30"/>
      <c r="AD1" s="30"/>
    </row>
    <row r="2" spans="1:30" ht="12.75" customHeight="1">
      <c r="A2" s="55"/>
      <c r="B2" s="30"/>
      <c r="C2" s="30"/>
      <c r="D2" s="50" t="s">
        <v>10</v>
      </c>
      <c r="E2" s="33">
        <f>'PLANILHA ORÇAMENTARIA'!E2</f>
        <v>0.2223</v>
      </c>
      <c r="G2" s="50"/>
      <c r="H2" s="102"/>
      <c r="I2" s="102"/>
      <c r="J2" s="102"/>
      <c r="K2" s="50"/>
      <c r="L2" s="102"/>
      <c r="M2" s="102"/>
      <c r="N2" s="102"/>
      <c r="O2" s="50"/>
      <c r="P2" s="102"/>
      <c r="Q2" s="102"/>
      <c r="R2" s="102"/>
      <c r="S2" s="50"/>
      <c r="T2" s="102"/>
      <c r="U2" s="102"/>
      <c r="V2" s="102"/>
      <c r="W2" s="50"/>
      <c r="X2" s="102"/>
      <c r="Y2" s="102"/>
      <c r="Z2" s="102"/>
      <c r="AA2" s="50"/>
      <c r="AB2" s="102"/>
      <c r="AC2" s="50"/>
      <c r="AD2" s="102"/>
    </row>
    <row r="3" spans="1:30">
      <c r="A3" s="55" t="s">
        <v>19</v>
      </c>
      <c r="B3" s="7" t="str">
        <f>'PLANILHA ORÇAMENTARIA'!B2</f>
        <v>CUIABÁ-MT</v>
      </c>
      <c r="D3" s="50"/>
      <c r="E3" s="33"/>
      <c r="G3" s="22"/>
      <c r="H3" s="102"/>
      <c r="I3" s="102"/>
      <c r="J3" s="102"/>
      <c r="K3" s="22"/>
      <c r="L3" s="102"/>
      <c r="M3" s="102"/>
      <c r="N3" s="102"/>
      <c r="O3" s="22"/>
      <c r="P3" s="102"/>
      <c r="Q3" s="102"/>
      <c r="R3" s="102"/>
      <c r="S3" s="22"/>
      <c r="T3" s="102"/>
      <c r="U3" s="102"/>
      <c r="V3" s="102"/>
      <c r="W3" s="22"/>
      <c r="X3" s="102"/>
      <c r="Y3" s="102"/>
      <c r="Z3" s="102"/>
      <c r="AA3" s="22"/>
      <c r="AB3" s="102"/>
      <c r="AC3" s="22"/>
      <c r="AD3" s="102"/>
    </row>
    <row r="4" spans="1:30">
      <c r="A4" s="55" t="s">
        <v>20</v>
      </c>
      <c r="B4" s="7" t="str">
        <f>'PLANILHA ORÇAMENTARIA'!B3</f>
        <v>Palácio Paiaguás Rua D, S/N, Bloco 5 - Centro Político Administrativo, MT, 78049-902</v>
      </c>
      <c r="C4" s="8"/>
      <c r="D4" s="49"/>
      <c r="E4" s="47"/>
      <c r="H4" s="102"/>
      <c r="I4" s="102"/>
      <c r="J4" s="102"/>
      <c r="L4" s="102"/>
      <c r="M4" s="102"/>
      <c r="N4" s="102"/>
      <c r="P4" s="102"/>
      <c r="Q4" s="102"/>
      <c r="R4" s="102"/>
      <c r="T4" s="102"/>
      <c r="U4" s="102"/>
      <c r="V4" s="102"/>
      <c r="X4" s="102"/>
      <c r="Y4" s="102"/>
      <c r="Z4" s="102"/>
      <c r="AB4" s="102"/>
      <c r="AD4" s="102"/>
    </row>
    <row r="5" spans="1:30" ht="13.5" thickBot="1">
      <c r="A5" s="56"/>
      <c r="B5" s="10"/>
      <c r="C5" s="11"/>
      <c r="D5" s="12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ht="13.5" thickTop="1">
      <c r="A6" s="293" t="s">
        <v>28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105"/>
      <c r="Z6" s="105"/>
      <c r="AA6" s="105"/>
      <c r="AB6" s="105"/>
      <c r="AC6" s="105"/>
      <c r="AD6" s="105"/>
    </row>
    <row r="7" spans="1:30" s="3" customFormat="1">
      <c r="A7" s="285" t="s">
        <v>0</v>
      </c>
      <c r="B7" s="286" t="s">
        <v>1</v>
      </c>
      <c r="C7" s="286" t="s">
        <v>13</v>
      </c>
      <c r="D7" s="291" t="s">
        <v>3</v>
      </c>
      <c r="E7" s="287" t="s">
        <v>14</v>
      </c>
      <c r="F7" s="288"/>
      <c r="G7" s="287" t="s">
        <v>16</v>
      </c>
      <c r="H7" s="288"/>
      <c r="I7" s="287" t="s">
        <v>17</v>
      </c>
      <c r="J7" s="288"/>
      <c r="K7" s="287" t="s">
        <v>75</v>
      </c>
      <c r="L7" s="288"/>
      <c r="M7" s="287" t="s">
        <v>76</v>
      </c>
      <c r="N7" s="288"/>
      <c r="O7" s="287" t="s">
        <v>77</v>
      </c>
      <c r="P7" s="288"/>
      <c r="Q7" s="287" t="s">
        <v>78</v>
      </c>
      <c r="R7" s="288"/>
      <c r="S7" s="287" t="s">
        <v>79</v>
      </c>
      <c r="T7" s="288"/>
      <c r="U7" s="287" t="s">
        <v>80</v>
      </c>
      <c r="V7" s="288"/>
      <c r="W7" s="287" t="s">
        <v>81</v>
      </c>
      <c r="X7" s="288"/>
      <c r="Y7" s="287" t="s">
        <v>2487</v>
      </c>
      <c r="Z7" s="288"/>
      <c r="AA7" s="287" t="s">
        <v>2488</v>
      </c>
      <c r="AB7" s="288"/>
      <c r="AC7" s="287" t="s">
        <v>18</v>
      </c>
      <c r="AD7" s="288"/>
    </row>
    <row r="8" spans="1:30" s="3" customFormat="1">
      <c r="A8" s="289"/>
      <c r="B8" s="290"/>
      <c r="C8" s="290"/>
      <c r="D8" s="292"/>
      <c r="E8" s="61" t="s">
        <v>15</v>
      </c>
      <c r="F8" s="14" t="s">
        <v>3</v>
      </c>
      <c r="G8" s="61" t="s">
        <v>15</v>
      </c>
      <c r="H8" s="14" t="s">
        <v>3</v>
      </c>
      <c r="I8" s="101" t="s">
        <v>15</v>
      </c>
      <c r="J8" s="14" t="s">
        <v>3</v>
      </c>
      <c r="K8" s="101" t="s">
        <v>15</v>
      </c>
      <c r="L8" s="14" t="s">
        <v>3</v>
      </c>
      <c r="M8" s="101" t="s">
        <v>15</v>
      </c>
      <c r="N8" s="14" t="s">
        <v>3</v>
      </c>
      <c r="O8" s="101" t="s">
        <v>15</v>
      </c>
      <c r="P8" s="14" t="s">
        <v>3</v>
      </c>
      <c r="Q8" s="101" t="s">
        <v>15</v>
      </c>
      <c r="R8" s="14" t="s">
        <v>3</v>
      </c>
      <c r="S8" s="101" t="s">
        <v>15</v>
      </c>
      <c r="T8" s="14" t="s">
        <v>3</v>
      </c>
      <c r="U8" s="101" t="s">
        <v>15</v>
      </c>
      <c r="V8" s="14" t="s">
        <v>3</v>
      </c>
      <c r="W8" s="101" t="s">
        <v>15</v>
      </c>
      <c r="X8" s="14" t="s">
        <v>3</v>
      </c>
      <c r="Y8" s="204" t="s">
        <v>15</v>
      </c>
      <c r="Z8" s="14" t="s">
        <v>3</v>
      </c>
      <c r="AA8" s="204" t="s">
        <v>15</v>
      </c>
      <c r="AB8" s="14" t="s">
        <v>3</v>
      </c>
      <c r="AC8" s="104" t="s">
        <v>15</v>
      </c>
      <c r="AD8" s="14" t="s">
        <v>3</v>
      </c>
    </row>
    <row r="9" spans="1:30" s="3" customFormat="1">
      <c r="A9" s="285" t="s">
        <v>29</v>
      </c>
      <c r="B9" s="286"/>
      <c r="C9" s="286"/>
      <c r="D9" s="286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103"/>
      <c r="AD9" s="106"/>
    </row>
    <row r="10" spans="1:30">
      <c r="A10" s="57" t="str">
        <f>RESUMO!A10</f>
        <v>1.0</v>
      </c>
      <c r="B10" s="4" t="str">
        <f>RESUMO!B10</f>
        <v>ADMINISTRAÇÃO DE OBRA</v>
      </c>
      <c r="C10" s="31">
        <f>RESUMO!D10</f>
        <v>558700.80000000005</v>
      </c>
      <c r="D10" s="13">
        <f t="shared" ref="D10:D38" si="0">C10/$C$39</f>
        <v>3.053909262407439E-2</v>
      </c>
      <c r="E10" s="99">
        <f>$C10/12</f>
        <v>46558.400000000001</v>
      </c>
      <c r="F10" s="100">
        <f>E10/$C10</f>
        <v>8.3333333333333329E-2</v>
      </c>
      <c r="G10" s="99">
        <f>$C10/12</f>
        <v>46558.400000000001</v>
      </c>
      <c r="H10" s="100">
        <f>G10/$C10</f>
        <v>8.3333333333333329E-2</v>
      </c>
      <c r="I10" s="99">
        <f>$C10/12</f>
        <v>46558.400000000001</v>
      </c>
      <c r="J10" s="100">
        <f>I10/$C10</f>
        <v>8.3333333333333329E-2</v>
      </c>
      <c r="K10" s="99">
        <f>$C10/12</f>
        <v>46558.400000000001</v>
      </c>
      <c r="L10" s="100">
        <f>K10/$C10</f>
        <v>8.3333333333333329E-2</v>
      </c>
      <c r="M10" s="99">
        <f>$C10/12</f>
        <v>46558.400000000001</v>
      </c>
      <c r="N10" s="100">
        <f>M10/$C10</f>
        <v>8.3333333333333329E-2</v>
      </c>
      <c r="O10" s="99">
        <f>$C10/12</f>
        <v>46558.400000000001</v>
      </c>
      <c r="P10" s="100">
        <f>O10/$C10</f>
        <v>8.3333333333333329E-2</v>
      </c>
      <c r="Q10" s="99">
        <f>$C10/12</f>
        <v>46558.400000000001</v>
      </c>
      <c r="R10" s="100">
        <f>Q10/$C10</f>
        <v>8.3333333333333329E-2</v>
      </c>
      <c r="S10" s="99">
        <f>$C10/12</f>
        <v>46558.400000000001</v>
      </c>
      <c r="T10" s="100">
        <f>S10/$C10</f>
        <v>8.3333333333333329E-2</v>
      </c>
      <c r="U10" s="99">
        <f>$C10/12</f>
        <v>46558.400000000001</v>
      </c>
      <c r="V10" s="100">
        <f>U10/$C10</f>
        <v>8.3333333333333329E-2</v>
      </c>
      <c r="W10" s="99">
        <f>$C10/12</f>
        <v>46558.400000000001</v>
      </c>
      <c r="X10" s="100">
        <f>W10/$C10</f>
        <v>8.3333333333333329E-2</v>
      </c>
      <c r="Y10" s="99">
        <f>$C10/12</f>
        <v>46558.400000000001</v>
      </c>
      <c r="Z10" s="100">
        <f>Y10/$C10</f>
        <v>8.3333333333333329E-2</v>
      </c>
      <c r="AA10" s="99">
        <f>$C10/12</f>
        <v>46558.400000000001</v>
      </c>
      <c r="AB10" s="100">
        <f>AA10/$C10</f>
        <v>8.3333333333333329E-2</v>
      </c>
      <c r="AC10" s="107">
        <f>E10+G10+I10+K10+M10+O10+Q10+S10+U10+W10+Y10+AA10</f>
        <v>558700.80000000016</v>
      </c>
      <c r="AD10" s="125">
        <f>(F10+H10+J10+L10+N10+P10+R10+T10+V10+X10+Z10+AB10)*100</f>
        <v>100</v>
      </c>
    </row>
    <row r="11" spans="1:30">
      <c r="A11" s="57" t="str">
        <f>RESUMO!A11</f>
        <v>2.0</v>
      </c>
      <c r="B11" s="4" t="str">
        <f>RESUMO!B11</f>
        <v>SERVIÇOS PRELIMINARES</v>
      </c>
      <c r="C11" s="31">
        <f>RESUMO!D11</f>
        <v>649102.03</v>
      </c>
      <c r="D11" s="13">
        <f t="shared" si="0"/>
        <v>3.5480505874780764E-2</v>
      </c>
      <c r="E11" s="99">
        <f>$C11*100%</f>
        <v>649102.03</v>
      </c>
      <c r="F11" s="100">
        <f>E11/$C11</f>
        <v>1</v>
      </c>
      <c r="G11" s="42"/>
      <c r="H11" s="43"/>
      <c r="I11" s="42"/>
      <c r="J11" s="43"/>
      <c r="K11" s="42"/>
      <c r="L11" s="43"/>
      <c r="M11" s="42"/>
      <c r="N11" s="43"/>
      <c r="O11" s="42"/>
      <c r="P11" s="43"/>
      <c r="Q11" s="42"/>
      <c r="R11" s="43"/>
      <c r="S11" s="42"/>
      <c r="T11" s="43"/>
      <c r="U11" s="42"/>
      <c r="V11" s="43"/>
      <c r="W11" s="42"/>
      <c r="X11" s="43"/>
      <c r="Y11" s="42"/>
      <c r="Z11" s="43"/>
      <c r="AA11" s="42"/>
      <c r="AB11" s="43"/>
      <c r="AC11" s="107">
        <f>E11+G11+I11+K11+M11+O11+Q11+S11+U11+W11+Y11+AA11</f>
        <v>649102.03</v>
      </c>
      <c r="AD11" s="125">
        <f t="shared" ref="AD11:AD38" si="1">(F11+H11+J11+L11+N11+P11+R11+T11+V11+X11+Z11+AB11)*100</f>
        <v>100</v>
      </c>
    </row>
    <row r="12" spans="1:30">
      <c r="A12" s="57" t="str">
        <f>'PLANILHA ORÇAMENTARIA'!A40</f>
        <v>3.1</v>
      </c>
      <c r="B12" s="4" t="str">
        <f>'PLANILHA ORÇAMENTARIA'!C40</f>
        <v>ESTRUTURA DE CONCRETO MOLDADO IN-LOCO</v>
      </c>
      <c r="C12" s="31">
        <f>'PLANILHA ORÇAMENTARIA'!H66</f>
        <v>534378.47</v>
      </c>
      <c r="D12" s="13">
        <f t="shared" si="0"/>
        <v>2.9209611999197343E-2</v>
      </c>
      <c r="E12" s="99">
        <f>$C12*50%</f>
        <v>267189.23499999999</v>
      </c>
      <c r="F12" s="100">
        <f>E12/$C12</f>
        <v>0.5</v>
      </c>
      <c r="G12" s="99">
        <f>$C12*50%</f>
        <v>267189.23499999999</v>
      </c>
      <c r="H12" s="100">
        <f>G12/$C12</f>
        <v>0.5</v>
      </c>
      <c r="I12" s="42"/>
      <c r="J12" s="43"/>
      <c r="K12" s="42"/>
      <c r="L12" s="43"/>
      <c r="M12" s="42"/>
      <c r="N12" s="42"/>
      <c r="O12" s="42"/>
      <c r="P12" s="43"/>
      <c r="Q12" s="42"/>
      <c r="R12" s="43"/>
      <c r="S12" s="42"/>
      <c r="T12" s="43"/>
      <c r="U12" s="42"/>
      <c r="V12" s="43"/>
      <c r="W12" s="42"/>
      <c r="X12" s="42"/>
      <c r="Y12" s="42"/>
      <c r="Z12" s="43"/>
      <c r="AA12" s="42"/>
      <c r="AB12" s="42"/>
      <c r="AC12" s="107">
        <f t="shared" ref="AC12:AC38" si="2">E12+G12+I12+K12+M12+O12+Q12+S12+U12+W12+Y12+AA12</f>
        <v>534378.47</v>
      </c>
      <c r="AD12" s="125">
        <f t="shared" si="1"/>
        <v>100</v>
      </c>
    </row>
    <row r="13" spans="1:30">
      <c r="A13" s="57" t="str">
        <f>'PLANILHA ORÇAMENTARIA'!A67</f>
        <v>3.2</v>
      </c>
      <c r="B13" s="4" t="str">
        <f>'PLANILHA ORÇAMENTARIA'!C67</f>
        <v>ESTRUTURA METÁLICA</v>
      </c>
      <c r="C13" s="31">
        <f>'PLANILHA ORÇAMENTARIA'!H72</f>
        <v>454764.56</v>
      </c>
      <c r="D13" s="13">
        <f t="shared" si="0"/>
        <v>2.4857843446772287E-2</v>
      </c>
      <c r="E13" s="42"/>
      <c r="F13" s="43"/>
      <c r="G13" s="42"/>
      <c r="H13" s="43"/>
      <c r="I13" s="99">
        <f>$C13*50%</f>
        <v>227382.28</v>
      </c>
      <c r="J13" s="100">
        <f>I13/$C13</f>
        <v>0.5</v>
      </c>
      <c r="K13" s="99">
        <f>$C13*50%</f>
        <v>227382.28</v>
      </c>
      <c r="L13" s="100">
        <f>K13/$C13</f>
        <v>0.5</v>
      </c>
      <c r="M13" s="42"/>
      <c r="N13" s="42"/>
      <c r="O13" s="42"/>
      <c r="P13" s="43"/>
      <c r="Q13" s="42"/>
      <c r="R13" s="43"/>
      <c r="S13" s="42"/>
      <c r="T13" s="43"/>
      <c r="U13" s="42"/>
      <c r="V13" s="43"/>
      <c r="W13" s="42"/>
      <c r="X13" s="42"/>
      <c r="Y13" s="42"/>
      <c r="Z13" s="43"/>
      <c r="AA13" s="42"/>
      <c r="AB13" s="42"/>
      <c r="AC13" s="107">
        <f t="shared" ref="AC13" si="3">E13+G13+I13+K13+M13+O13+Q13+S13+U13+W13+Y13+AA13</f>
        <v>454764.56</v>
      </c>
      <c r="AD13" s="125">
        <f t="shared" ref="AD13" si="4">(F13+H13+J13+L13+N13+P13+R13+T13+V13+X13+Z13+AB13)*100</f>
        <v>100</v>
      </c>
    </row>
    <row r="14" spans="1:30">
      <c r="A14" s="57" t="str">
        <f>'PLANILHA ORÇAMENTARIA'!A73</f>
        <v>3.3</v>
      </c>
      <c r="B14" s="4" t="str">
        <f>'PLANILHA ORÇAMENTARIA'!C73</f>
        <v>ESTRUTURA DE CONCRETO PRÉ-MOLDADO</v>
      </c>
      <c r="C14" s="31">
        <f>'PLANILHA ORÇAMENTARIA'!H80</f>
        <v>1567258.11</v>
      </c>
      <c r="D14" s="13">
        <f t="shared" si="0"/>
        <v>8.5667750228962919E-2</v>
      </c>
      <c r="E14" s="42"/>
      <c r="F14" s="43"/>
      <c r="G14" s="99">
        <f>$C14*50%</f>
        <v>783629.05500000005</v>
      </c>
      <c r="H14" s="100">
        <f>G14/$C14</f>
        <v>0.5</v>
      </c>
      <c r="I14" s="99">
        <f>$C14*50%</f>
        <v>783629.05500000005</v>
      </c>
      <c r="J14" s="100">
        <f>I14/$C14</f>
        <v>0.5</v>
      </c>
      <c r="K14" s="42"/>
      <c r="L14" s="43"/>
      <c r="M14" s="42"/>
      <c r="N14" s="42"/>
      <c r="O14" s="42"/>
      <c r="P14" s="43"/>
      <c r="Q14" s="42"/>
      <c r="R14" s="43"/>
      <c r="S14" s="42"/>
      <c r="T14" s="43"/>
      <c r="U14" s="42"/>
      <c r="V14" s="43"/>
      <c r="W14" s="42"/>
      <c r="X14" s="42"/>
      <c r="Y14" s="42"/>
      <c r="Z14" s="43"/>
      <c r="AA14" s="42"/>
      <c r="AB14" s="42"/>
      <c r="AC14" s="107">
        <f t="shared" ref="AC14" si="5">E14+G14+I14+K14+M14+O14+Q14+S14+U14+W14+Y14+AA14</f>
        <v>1567258.11</v>
      </c>
      <c r="AD14" s="125">
        <f t="shared" ref="AD14" si="6">(F14+H14+J14+L14+N14+P14+R14+T14+V14+X14+Z14+AB14)*100</f>
        <v>100</v>
      </c>
    </row>
    <row r="15" spans="1:30" s="38" customFormat="1">
      <c r="A15" s="246" t="str">
        <f>RESUMO!A13</f>
        <v>4.0</v>
      </c>
      <c r="B15" s="38" t="str">
        <f>RESUMO!B13</f>
        <v>MAQUINAS E EQUIPAMENTOS</v>
      </c>
      <c r="C15" s="247">
        <f>RESUMO!D13</f>
        <v>19387.55</v>
      </c>
      <c r="D15" s="58">
        <f t="shared" si="0"/>
        <v>1.0597410728673978E-3</v>
      </c>
      <c r="E15" s="42"/>
      <c r="F15" s="42"/>
      <c r="G15" s="42"/>
      <c r="H15" s="43"/>
      <c r="I15" s="42"/>
      <c r="J15" s="43"/>
      <c r="K15" s="42"/>
      <c r="L15" s="43"/>
      <c r="M15" s="42"/>
      <c r="N15" s="43"/>
      <c r="O15" s="42"/>
      <c r="P15" s="43"/>
      <c r="Q15" s="42"/>
      <c r="R15" s="43"/>
      <c r="S15" s="42"/>
      <c r="T15" s="43"/>
      <c r="U15" s="42"/>
      <c r="V15" s="43"/>
      <c r="W15" s="42"/>
      <c r="X15" s="43"/>
      <c r="Y15" s="99">
        <f>$C15*50%</f>
        <v>9693.7749999999996</v>
      </c>
      <c r="Z15" s="100">
        <f>Y15/$C15</f>
        <v>0.5</v>
      </c>
      <c r="AA15" s="99">
        <f>$C15*50%</f>
        <v>9693.7749999999996</v>
      </c>
      <c r="AB15" s="100">
        <f>AA15/$C15</f>
        <v>0.5</v>
      </c>
      <c r="AC15" s="107">
        <f t="shared" si="2"/>
        <v>19387.55</v>
      </c>
      <c r="AD15" s="125">
        <f t="shared" si="1"/>
        <v>100</v>
      </c>
    </row>
    <row r="16" spans="1:30">
      <c r="A16" s="57" t="str">
        <f>'PLANILHA ORÇAMENTARIA'!A89</f>
        <v>5.1</v>
      </c>
      <c r="B16" s="4" t="str">
        <f>'PLANILHA ORÇAMENTARIA'!C89</f>
        <v>ELEMENTOS DE VEDAÇÃO</v>
      </c>
      <c r="C16" s="31">
        <f>'PLANILHA ORÇAMENTARIA'!H95</f>
        <v>445408.74</v>
      </c>
      <c r="D16" s="13">
        <f t="shared" si="0"/>
        <v>2.4346445837257199E-2</v>
      </c>
      <c r="E16" s="58"/>
      <c r="F16" s="58"/>
      <c r="G16" s="38"/>
      <c r="H16" s="38"/>
      <c r="I16" s="38"/>
      <c r="J16" s="38"/>
      <c r="K16" s="99">
        <f>$C16*50%</f>
        <v>222704.37</v>
      </c>
      <c r="L16" s="100">
        <f>K16/$C16</f>
        <v>0.5</v>
      </c>
      <c r="M16" s="99">
        <f>$C16*50%</f>
        <v>222704.37</v>
      </c>
      <c r="N16" s="100">
        <f>M16/$C16</f>
        <v>0.5</v>
      </c>
      <c r="O16" s="42"/>
      <c r="P16" s="43"/>
      <c r="Q16" s="42"/>
      <c r="R16" s="43"/>
      <c r="S16" s="42"/>
      <c r="T16" s="43"/>
      <c r="U16" s="42"/>
      <c r="V16" s="43"/>
      <c r="W16" s="42"/>
      <c r="X16" s="43"/>
      <c r="Y16" s="42"/>
      <c r="Z16" s="43"/>
      <c r="AA16" s="42"/>
      <c r="AB16" s="43"/>
      <c r="AC16" s="107">
        <f t="shared" si="2"/>
        <v>445408.74</v>
      </c>
      <c r="AD16" s="125">
        <f t="shared" si="1"/>
        <v>100</v>
      </c>
    </row>
    <row r="17" spans="1:30">
      <c r="A17" s="57" t="str">
        <f>'PLANILHA ORÇAMENTARIA'!A96</f>
        <v>5.2</v>
      </c>
      <c r="B17" s="4" t="str">
        <f>'PLANILHA ORÇAMENTARIA'!C96</f>
        <v>REVESTIMENTO DE PAREDE</v>
      </c>
      <c r="C17" s="31">
        <f>'PLANILHA ORÇAMENTARIA'!H102</f>
        <v>557642.26</v>
      </c>
      <c r="D17" s="13">
        <f t="shared" si="0"/>
        <v>3.0481231867285984E-2</v>
      </c>
      <c r="E17" s="58"/>
      <c r="F17" s="58"/>
      <c r="G17" s="38"/>
      <c r="H17" s="38"/>
      <c r="I17" s="38"/>
      <c r="J17" s="38"/>
      <c r="K17" s="42"/>
      <c r="L17" s="43"/>
      <c r="M17" s="99">
        <f>$C17*50%</f>
        <v>278821.13</v>
      </c>
      <c r="N17" s="100">
        <f>M17/$C17</f>
        <v>0.5</v>
      </c>
      <c r="O17" s="99">
        <f>$C17*50%</f>
        <v>278821.13</v>
      </c>
      <c r="P17" s="100">
        <f>O17/$C17</f>
        <v>0.5</v>
      </c>
      <c r="Q17" s="42"/>
      <c r="R17" s="43"/>
      <c r="S17" s="42"/>
      <c r="T17" s="43"/>
      <c r="U17" s="42"/>
      <c r="V17" s="43"/>
      <c r="W17" s="42"/>
      <c r="X17" s="43"/>
      <c r="Y17" s="42"/>
      <c r="Z17" s="43"/>
      <c r="AA17" s="42"/>
      <c r="AB17" s="43"/>
      <c r="AC17" s="107">
        <f t="shared" ref="AC17" si="7">E17+G17+I17+K17+M17+O17+Q17+S17+U17+W17+Y17+AA17</f>
        <v>557642.26</v>
      </c>
      <c r="AD17" s="125">
        <f t="shared" ref="AD17" si="8">(F17+H17+J17+L17+N17+P17+R17+T17+V17+X17+Z17+AB17)*100</f>
        <v>100</v>
      </c>
    </row>
    <row r="18" spans="1:30" s="38" customFormat="1">
      <c r="A18" s="246" t="str">
        <f>'PLANILHA ORÇAMENTARIA'!A103</f>
        <v>5.3</v>
      </c>
      <c r="B18" s="38" t="str">
        <f>'PLANILHA ORÇAMENTARIA'!C103</f>
        <v>PINTURA</v>
      </c>
      <c r="C18" s="247">
        <f>'PLANILHA ORÇAMENTARIA'!H109</f>
        <v>125571.78</v>
      </c>
      <c r="D18" s="58">
        <f t="shared" si="0"/>
        <v>6.8638674231178689E-3</v>
      </c>
      <c r="E18" s="58"/>
      <c r="F18" s="58"/>
      <c r="K18" s="42"/>
      <c r="L18" s="43"/>
      <c r="M18" s="42"/>
      <c r="N18" s="43"/>
      <c r="O18" s="42"/>
      <c r="P18" s="43"/>
      <c r="Q18" s="42"/>
      <c r="R18" s="43"/>
      <c r="S18" s="42"/>
      <c r="T18" s="43"/>
      <c r="U18" s="99">
        <f>$C18*100%</f>
        <v>125571.78</v>
      </c>
      <c r="V18" s="100">
        <f>U18/$C18</f>
        <v>1</v>
      </c>
      <c r="W18" s="42"/>
      <c r="X18" s="43"/>
      <c r="Y18" s="42"/>
      <c r="Z18" s="43"/>
      <c r="AA18" s="42"/>
      <c r="AB18" s="43"/>
      <c r="AC18" s="107">
        <f t="shared" ref="AC18:AC20" si="9">E18+G18+I18+K18+M18+O18+Q18+S18+U18+W18+Y18+AA18</f>
        <v>125571.78</v>
      </c>
      <c r="AD18" s="125">
        <f t="shared" ref="AD18:AD20" si="10">(F18+H18+J18+L18+N18+P18+R18+T18+V18+X18+Z18+AB18)*100</f>
        <v>100</v>
      </c>
    </row>
    <row r="19" spans="1:30">
      <c r="A19" s="57" t="str">
        <f>'PLANILHA ORÇAMENTARIA'!A110</f>
        <v>5.4</v>
      </c>
      <c r="B19" s="4" t="str">
        <f>'PLANILHA ORÇAMENTARIA'!C110</f>
        <v>PISOS</v>
      </c>
      <c r="C19" s="31">
        <f>'PLANILHA ORÇAMENTARIA'!H118</f>
        <v>868570.95</v>
      </c>
      <c r="D19" s="13">
        <f t="shared" si="0"/>
        <v>4.7476876160961794E-2</v>
      </c>
      <c r="E19" s="58"/>
      <c r="F19" s="58"/>
      <c r="G19" s="38"/>
      <c r="H19" s="38"/>
      <c r="I19" s="38"/>
      <c r="J19" s="38"/>
      <c r="K19" s="42"/>
      <c r="L19" s="43"/>
      <c r="M19" s="42"/>
      <c r="N19" s="43"/>
      <c r="O19" s="99">
        <f>$C19*50%</f>
        <v>434285.47499999998</v>
      </c>
      <c r="P19" s="100">
        <f>O19/$C19</f>
        <v>0.5</v>
      </c>
      <c r="Q19" s="99">
        <f>$C19*50%</f>
        <v>434285.47499999998</v>
      </c>
      <c r="R19" s="100">
        <f>Q19/$C19</f>
        <v>0.5</v>
      </c>
      <c r="S19" s="42"/>
      <c r="T19" s="43"/>
      <c r="U19" s="42"/>
      <c r="V19" s="43"/>
      <c r="W19" s="42"/>
      <c r="X19" s="43"/>
      <c r="Y19" s="42"/>
      <c r="Z19" s="43"/>
      <c r="AA19" s="42"/>
      <c r="AB19" s="43"/>
      <c r="AC19" s="107">
        <f t="shared" si="9"/>
        <v>868570.95</v>
      </c>
      <c r="AD19" s="125">
        <f t="shared" si="10"/>
        <v>100</v>
      </c>
    </row>
    <row r="20" spans="1:30">
      <c r="A20" s="57" t="str">
        <f>'PLANILHA ORÇAMENTARIA'!A119</f>
        <v>5.5</v>
      </c>
      <c r="B20" s="4" t="str">
        <f>'PLANILHA ORÇAMENTARIA'!C119</f>
        <v>REVESTIMENTO DO TETO</v>
      </c>
      <c r="C20" s="31">
        <f>'PLANILHA ORÇAMENTARIA'!H124</f>
        <v>621672.53</v>
      </c>
      <c r="D20" s="13">
        <f t="shared" si="0"/>
        <v>3.3981184518641579E-2</v>
      </c>
      <c r="E20" s="58"/>
      <c r="F20" s="58"/>
      <c r="G20" s="38"/>
      <c r="H20" s="38"/>
      <c r="I20" s="38"/>
      <c r="J20" s="38"/>
      <c r="K20" s="42"/>
      <c r="L20" s="43"/>
      <c r="M20" s="42"/>
      <c r="N20" s="43"/>
      <c r="O20" s="42"/>
      <c r="P20" s="43"/>
      <c r="Q20" s="99">
        <f>$C20*50%</f>
        <v>310836.26500000001</v>
      </c>
      <c r="R20" s="100">
        <f>Q20/$C20</f>
        <v>0.5</v>
      </c>
      <c r="S20" s="99">
        <f>$C20*50%</f>
        <v>310836.26500000001</v>
      </c>
      <c r="T20" s="100">
        <f>S20/$C20</f>
        <v>0.5</v>
      </c>
      <c r="U20" s="42"/>
      <c r="V20" s="43"/>
      <c r="W20" s="42"/>
      <c r="X20" s="43"/>
      <c r="Y20" s="42"/>
      <c r="Z20" s="43"/>
      <c r="AA20" s="42"/>
      <c r="AB20" s="43"/>
      <c r="AC20" s="107">
        <f t="shared" si="9"/>
        <v>621672.53</v>
      </c>
      <c r="AD20" s="125">
        <f t="shared" si="10"/>
        <v>100</v>
      </c>
    </row>
    <row r="21" spans="1:30">
      <c r="A21" s="57" t="str">
        <f>'PLANILHA ORÇAMENTARIA'!A125</f>
        <v>5.6</v>
      </c>
      <c r="B21" s="4" t="str">
        <f>'PLANILHA ORÇAMENTARIA'!C125</f>
        <v>IMPERMEABILIZAÇÃO</v>
      </c>
      <c r="C21" s="31">
        <f>'PLANILHA ORÇAMENTARIA'!H129</f>
        <v>1017998.58</v>
      </c>
      <c r="D21" s="13">
        <f t="shared" si="0"/>
        <v>5.5644725988930388E-2</v>
      </c>
      <c r="E21" s="58"/>
      <c r="F21" s="58"/>
      <c r="G21" s="38"/>
      <c r="H21" s="38"/>
      <c r="I21" s="38"/>
      <c r="J21" s="38"/>
      <c r="K21" s="42"/>
      <c r="L21" s="43"/>
      <c r="M21" s="42"/>
      <c r="N21" s="43"/>
      <c r="O21" s="99">
        <f>$C21*50%</f>
        <v>508999.29</v>
      </c>
      <c r="P21" s="100">
        <f>O21/$C21</f>
        <v>0.5</v>
      </c>
      <c r="Q21" s="99">
        <f>$C21*50%</f>
        <v>508999.29</v>
      </c>
      <c r="R21" s="100">
        <f>Q21/$C21</f>
        <v>0.5</v>
      </c>
      <c r="S21" s="42"/>
      <c r="T21" s="43"/>
      <c r="U21" s="42"/>
      <c r="V21" s="43"/>
      <c r="W21" s="42"/>
      <c r="X21" s="43"/>
      <c r="Y21" s="42"/>
      <c r="Z21" s="43"/>
      <c r="AA21" s="42"/>
      <c r="AB21" s="43"/>
      <c r="AC21" s="107">
        <f t="shared" ref="AC21:AC30" si="11">E21+G21+I21+K21+M21+O21+Q21+S21+U21+W21+Y21+AA21</f>
        <v>1017998.58</v>
      </c>
      <c r="AD21" s="125">
        <f t="shared" ref="AD21:AD30" si="12">(F21+H21+J21+L21+N21+P21+R21+T21+V21+X21+Z21+AB21)*100</f>
        <v>100</v>
      </c>
    </row>
    <row r="22" spans="1:30">
      <c r="A22" s="57" t="str">
        <f>'PLANILHA ORÇAMENTARIA'!A130</f>
        <v>5.7</v>
      </c>
      <c r="B22" s="4" t="str">
        <f>'PLANILHA ORÇAMENTARIA'!C130</f>
        <v>ESQUADRIAS</v>
      </c>
      <c r="C22" s="31">
        <f>'PLANILHA ORÇAMENTARIA'!H135</f>
        <v>54210.22</v>
      </c>
      <c r="D22" s="13">
        <f t="shared" si="0"/>
        <v>2.9631798088555626E-3</v>
      </c>
      <c r="E22" s="58"/>
      <c r="F22" s="58"/>
      <c r="G22" s="38"/>
      <c r="H22" s="38"/>
      <c r="I22" s="38"/>
      <c r="J22" s="38"/>
      <c r="K22" s="42"/>
      <c r="L22" s="43"/>
      <c r="M22" s="42"/>
      <c r="N22" s="43"/>
      <c r="O22" s="42"/>
      <c r="P22" s="43"/>
      <c r="Q22" s="42"/>
      <c r="R22" s="43"/>
      <c r="S22" s="99">
        <f>$C22*50%</f>
        <v>27105.11</v>
      </c>
      <c r="T22" s="100">
        <f>S22/$C22</f>
        <v>0.5</v>
      </c>
      <c r="U22" s="99">
        <f>$C22*50%</f>
        <v>27105.11</v>
      </c>
      <c r="V22" s="100">
        <f>U22/$C22</f>
        <v>0.5</v>
      </c>
      <c r="W22" s="42"/>
      <c r="X22" s="43"/>
      <c r="Y22" s="42"/>
      <c r="Z22" s="43"/>
      <c r="AA22" s="42"/>
      <c r="AB22" s="43"/>
      <c r="AC22" s="107">
        <f t="shared" si="11"/>
        <v>54210.22</v>
      </c>
      <c r="AD22" s="125">
        <f t="shared" si="12"/>
        <v>100</v>
      </c>
    </row>
    <row r="23" spans="1:30">
      <c r="A23" s="57" t="str">
        <f>'PLANILHA ORÇAMENTARIA'!A136</f>
        <v>5.8</v>
      </c>
      <c r="B23" s="4" t="str">
        <f>'PLANILHA ORÇAMENTARIA'!C136</f>
        <v>BANCADAS E CUBAS</v>
      </c>
      <c r="C23" s="31">
        <f>'PLANILHA ORÇAMENTARIA'!H140</f>
        <v>87802.510000000009</v>
      </c>
      <c r="D23" s="13">
        <f t="shared" si="0"/>
        <v>4.7993648577489383E-3</v>
      </c>
      <c r="E23" s="58"/>
      <c r="F23" s="58"/>
      <c r="G23" s="38"/>
      <c r="H23" s="38"/>
      <c r="I23" s="38"/>
      <c r="J23" s="38"/>
      <c r="K23" s="42"/>
      <c r="L23" s="43"/>
      <c r="M23" s="42"/>
      <c r="N23" s="43"/>
      <c r="O23" s="42"/>
      <c r="P23" s="43"/>
      <c r="Q23" s="42"/>
      <c r="R23" s="43"/>
      <c r="S23" s="99">
        <f>$C23*50%</f>
        <v>43901.255000000005</v>
      </c>
      <c r="T23" s="100">
        <f>S23/$C23</f>
        <v>0.5</v>
      </c>
      <c r="U23" s="99">
        <f>$C23*50%</f>
        <v>43901.255000000005</v>
      </c>
      <c r="V23" s="100">
        <f>U23/$C23</f>
        <v>0.5</v>
      </c>
      <c r="W23" s="42"/>
      <c r="X23" s="43"/>
      <c r="Y23" s="42"/>
      <c r="Z23" s="43"/>
      <c r="AA23" s="42"/>
      <c r="AB23" s="43"/>
      <c r="AC23" s="107">
        <f t="shared" si="11"/>
        <v>87802.510000000009</v>
      </c>
      <c r="AD23" s="125">
        <f t="shared" si="12"/>
        <v>100</v>
      </c>
    </row>
    <row r="24" spans="1:30" s="38" customFormat="1">
      <c r="A24" s="246" t="str">
        <f>'PLANILHA ORÇAMENTARIA'!A141</f>
        <v>5.9</v>
      </c>
      <c r="B24" s="38" t="str">
        <f>'PLANILHA ORÇAMENTARIA'!C141</f>
        <v>ELEMENTOS EM VIDRO</v>
      </c>
      <c r="C24" s="247">
        <f>'PLANILHA ORÇAMENTARIA'!H144</f>
        <v>1556795.6600000001</v>
      </c>
      <c r="D24" s="58">
        <f t="shared" si="0"/>
        <v>8.5095863219628504E-2</v>
      </c>
      <c r="E24" s="58"/>
      <c r="F24" s="58"/>
      <c r="K24" s="42"/>
      <c r="L24" s="43"/>
      <c r="M24" s="42"/>
      <c r="N24" s="43"/>
      <c r="O24" s="42"/>
      <c r="P24" s="43"/>
      <c r="Q24" s="42"/>
      <c r="R24" s="43"/>
      <c r="S24" s="42"/>
      <c r="T24" s="43"/>
      <c r="U24" s="99">
        <f>$C24*40%</f>
        <v>622718.26400000008</v>
      </c>
      <c r="V24" s="100">
        <f>U24/$C24</f>
        <v>0.4</v>
      </c>
      <c r="W24" s="99">
        <f>$C24*30%</f>
        <v>467038.69800000003</v>
      </c>
      <c r="X24" s="100">
        <f>W24/$C24</f>
        <v>0.3</v>
      </c>
      <c r="Y24" s="99">
        <f>$C24*30%</f>
        <v>467038.69800000003</v>
      </c>
      <c r="Z24" s="100">
        <f>Y24/$C24</f>
        <v>0.3</v>
      </c>
      <c r="AA24" s="42"/>
      <c r="AB24" s="43"/>
      <c r="AC24" s="107">
        <f t="shared" si="11"/>
        <v>1556795.6600000001</v>
      </c>
      <c r="AD24" s="125">
        <f t="shared" si="12"/>
        <v>100</v>
      </c>
    </row>
    <row r="25" spans="1:30">
      <c r="A25" s="57" t="str">
        <f>'PLANILHA ORÇAMENTARIA'!A145</f>
        <v>5.10</v>
      </c>
      <c r="B25" s="4" t="str">
        <f>'PLANILHA ORÇAMENTARIA'!C145</f>
        <v>VERGAS E CONTRA VERGAS</v>
      </c>
      <c r="C25" s="31">
        <f>'PLANILHA ORÇAMENTARIA'!H152</f>
        <v>6442.77</v>
      </c>
      <c r="D25" s="13">
        <f t="shared" si="0"/>
        <v>3.5216765357344712E-4</v>
      </c>
      <c r="E25" s="58"/>
      <c r="F25" s="58"/>
      <c r="G25" s="38"/>
      <c r="H25" s="38"/>
      <c r="I25" s="38"/>
      <c r="J25" s="38"/>
      <c r="K25" s="42"/>
      <c r="L25" s="43"/>
      <c r="M25" s="42"/>
      <c r="N25" s="43"/>
      <c r="O25" s="42"/>
      <c r="P25" s="43"/>
      <c r="Q25" s="42"/>
      <c r="R25" s="43"/>
      <c r="S25" s="99">
        <f>$C25*50%</f>
        <v>3221.3850000000002</v>
      </c>
      <c r="T25" s="100">
        <f>S25/$C25</f>
        <v>0.5</v>
      </c>
      <c r="U25" s="99">
        <f>$C25*50%</f>
        <v>3221.3850000000002</v>
      </c>
      <c r="V25" s="100">
        <f>U25/$C25</f>
        <v>0.5</v>
      </c>
      <c r="W25" s="42"/>
      <c r="X25" s="43"/>
      <c r="Y25" s="42"/>
      <c r="Z25" s="43"/>
      <c r="AA25" s="42"/>
      <c r="AB25" s="43"/>
      <c r="AC25" s="107">
        <f t="shared" si="11"/>
        <v>6442.77</v>
      </c>
      <c r="AD25" s="125">
        <f t="shared" si="12"/>
        <v>100</v>
      </c>
    </row>
    <row r="26" spans="1:30">
      <c r="A26" s="57" t="str">
        <f>'PLANILHA ORÇAMENTARIA'!A153</f>
        <v>5.11</v>
      </c>
      <c r="B26" s="4" t="str">
        <f>'PLANILHA ORÇAMENTARIA'!C153</f>
        <v>ACESSIBILIDADE</v>
      </c>
      <c r="C26" s="31">
        <f>'PLANILHA ORÇAMENTARIA'!H161</f>
        <v>15330.69</v>
      </c>
      <c r="D26" s="13">
        <f t="shared" si="0"/>
        <v>8.3798942457388823E-4</v>
      </c>
      <c r="E26" s="58"/>
      <c r="F26" s="58"/>
      <c r="G26" s="38"/>
      <c r="H26" s="38"/>
      <c r="I26" s="38"/>
      <c r="J26" s="38"/>
      <c r="K26" s="42"/>
      <c r="L26" s="43"/>
      <c r="M26" s="42"/>
      <c r="N26" s="43"/>
      <c r="O26" s="42"/>
      <c r="P26" s="43"/>
      <c r="Q26" s="42"/>
      <c r="R26" s="43"/>
      <c r="S26" s="42"/>
      <c r="T26" s="43"/>
      <c r="U26" s="42"/>
      <c r="V26" s="43"/>
      <c r="W26" s="42"/>
      <c r="X26" s="43"/>
      <c r="Y26" s="99">
        <f>$C26*100%</f>
        <v>15330.69</v>
      </c>
      <c r="Z26" s="100">
        <f>Y26/$C26</f>
        <v>1</v>
      </c>
      <c r="AA26" s="42"/>
      <c r="AB26" s="43"/>
      <c r="AC26" s="107">
        <f t="shared" si="11"/>
        <v>15330.69</v>
      </c>
      <c r="AD26" s="125">
        <f t="shared" si="12"/>
        <v>100</v>
      </c>
    </row>
    <row r="27" spans="1:30">
      <c r="A27" s="57" t="str">
        <f>'PLANILHA ORÇAMENTARIA'!A162</f>
        <v xml:space="preserve"> 5.12 </v>
      </c>
      <c r="B27" s="4" t="str">
        <f>'PLANILHA ORÇAMENTARIA'!C162</f>
        <v>ACESSÓRIOS</v>
      </c>
      <c r="C27" s="31">
        <f>'PLANILHA ORÇAMENTARIA'!H169</f>
        <v>63564.83</v>
      </c>
      <c r="D27" s="13">
        <f t="shared" si="0"/>
        <v>3.474511278672847E-3</v>
      </c>
      <c r="E27" s="58"/>
      <c r="F27" s="58"/>
      <c r="G27" s="38"/>
      <c r="H27" s="38"/>
      <c r="I27" s="38"/>
      <c r="J27" s="38"/>
      <c r="K27" s="42"/>
      <c r="L27" s="43"/>
      <c r="M27" s="42"/>
      <c r="N27" s="43"/>
      <c r="O27" s="42"/>
      <c r="P27" s="43"/>
      <c r="Q27" s="42"/>
      <c r="R27" s="43"/>
      <c r="S27" s="42"/>
      <c r="T27" s="43"/>
      <c r="U27" s="42"/>
      <c r="V27" s="43"/>
      <c r="W27" s="42"/>
      <c r="X27" s="43"/>
      <c r="Y27" s="99">
        <f>$C27*100%</f>
        <v>63564.83</v>
      </c>
      <c r="Z27" s="100">
        <f>Y27/$C27</f>
        <v>1</v>
      </c>
      <c r="AA27" s="42"/>
      <c r="AB27" s="43"/>
      <c r="AC27" s="107">
        <f t="shared" si="11"/>
        <v>63564.83</v>
      </c>
      <c r="AD27" s="125">
        <f t="shared" si="12"/>
        <v>100</v>
      </c>
    </row>
    <row r="28" spans="1:30">
      <c r="A28" s="57" t="str">
        <f>'PLANILHA ORÇAMENTARIA'!A170</f>
        <v xml:space="preserve"> 5.13 </v>
      </c>
      <c r="B28" s="4" t="str">
        <f>'PLANILHA ORÇAMENTARIA'!C170</f>
        <v>COBERTURA</v>
      </c>
      <c r="C28" s="31">
        <f>'PLANILHA ORÇAMENTARIA'!H178</f>
        <v>312133.43000000005</v>
      </c>
      <c r="D28" s="13">
        <f t="shared" si="0"/>
        <v>1.7061496475108039E-2</v>
      </c>
      <c r="E28" s="58"/>
      <c r="F28" s="58"/>
      <c r="G28" s="38"/>
      <c r="H28" s="38"/>
      <c r="I28" s="38"/>
      <c r="J28" s="38"/>
      <c r="K28" s="42"/>
      <c r="L28" s="43"/>
      <c r="M28" s="99">
        <f>$C28*100%</f>
        <v>312133.43000000005</v>
      </c>
      <c r="N28" s="100">
        <f>M28/$C28</f>
        <v>1</v>
      </c>
      <c r="O28" s="42"/>
      <c r="P28" s="43"/>
      <c r="Q28" s="42"/>
      <c r="R28" s="43"/>
      <c r="S28" s="42"/>
      <c r="T28" s="43"/>
      <c r="U28" s="42"/>
      <c r="V28" s="43"/>
      <c r="W28" s="42"/>
      <c r="X28" s="43"/>
      <c r="Y28" s="42"/>
      <c r="Z28" s="43"/>
      <c r="AA28" s="42"/>
      <c r="AB28" s="43"/>
      <c r="AC28" s="107">
        <f t="shared" ref="AC28:AC29" si="13">E28+G28+I28+K28+M28+O28+Q28+S28+U28+W28+Y28+AA28</f>
        <v>312133.43000000005</v>
      </c>
      <c r="AD28" s="125">
        <f t="shared" ref="AD28:AD29" si="14">(F28+H28+J28+L28+N28+P28+R28+T28+V28+X28+Z28+AB28)*100</f>
        <v>100</v>
      </c>
    </row>
    <row r="29" spans="1:30">
      <c r="A29" s="57" t="str">
        <f>'PLANILHA ORÇAMENTARIA'!A179</f>
        <v xml:space="preserve"> 5.14 </v>
      </c>
      <c r="B29" s="4" t="str">
        <f>'PLANILHA ORÇAMENTARIA'!C179</f>
        <v>PAISAGISMO E URBANISMO</v>
      </c>
      <c r="C29" s="31">
        <f>'PLANILHA ORÇAMENTARIA'!H189</f>
        <v>72058.090000000011</v>
      </c>
      <c r="D29" s="13">
        <f t="shared" si="0"/>
        <v>3.9387605760075675E-3</v>
      </c>
      <c r="E29" s="58"/>
      <c r="F29" s="58"/>
      <c r="G29" s="38"/>
      <c r="H29" s="38"/>
      <c r="I29" s="38"/>
      <c r="J29" s="38"/>
      <c r="K29" s="42"/>
      <c r="L29" s="43"/>
      <c r="M29" s="42"/>
      <c r="N29" s="43"/>
      <c r="O29" s="42"/>
      <c r="P29" s="43"/>
      <c r="Q29" s="42"/>
      <c r="R29" s="43"/>
      <c r="S29" s="42"/>
      <c r="T29" s="43"/>
      <c r="U29" s="42"/>
      <c r="V29" s="43"/>
      <c r="W29" s="42"/>
      <c r="X29" s="43"/>
      <c r="Y29" s="42"/>
      <c r="Z29" s="43"/>
      <c r="AA29" s="99">
        <f>$C29*100%</f>
        <v>72058.090000000011</v>
      </c>
      <c r="AB29" s="100">
        <f>AA29/$C29</f>
        <v>1</v>
      </c>
      <c r="AC29" s="107">
        <f t="shared" si="13"/>
        <v>72058.090000000011</v>
      </c>
      <c r="AD29" s="125">
        <f t="shared" si="14"/>
        <v>100</v>
      </c>
    </row>
    <row r="30" spans="1:30">
      <c r="A30" s="57" t="str">
        <f>'PLANILHA ORÇAMENTARIA'!A190</f>
        <v xml:space="preserve"> 5.15 </v>
      </c>
      <c r="B30" s="4" t="str">
        <f>'PLANILHA ORÇAMENTARIA'!C190</f>
        <v>REVESTIMENTO DE ACM FACHADA</v>
      </c>
      <c r="C30" s="31">
        <f>'PLANILHA ORÇAMENTARIA'!H193</f>
        <v>1065736.25</v>
      </c>
      <c r="D30" s="13">
        <f t="shared" si="0"/>
        <v>5.8254110342393813E-2</v>
      </c>
      <c r="E30" s="58"/>
      <c r="F30" s="58"/>
      <c r="G30" s="38"/>
      <c r="H30" s="38"/>
      <c r="I30" s="38"/>
      <c r="J30" s="38"/>
      <c r="K30" s="42"/>
      <c r="L30" s="43"/>
      <c r="M30" s="42"/>
      <c r="N30" s="43"/>
      <c r="O30" s="42"/>
      <c r="P30" s="43"/>
      <c r="Q30" s="42"/>
      <c r="R30" s="43"/>
      <c r="S30" s="42"/>
      <c r="T30" s="43"/>
      <c r="U30" s="42"/>
      <c r="V30" s="43"/>
      <c r="W30" s="99">
        <f>$C30*100%</f>
        <v>1065736.25</v>
      </c>
      <c r="X30" s="100">
        <f>W30/$C30</f>
        <v>1</v>
      </c>
      <c r="Y30" s="42"/>
      <c r="Z30" s="43"/>
      <c r="AA30" s="42"/>
      <c r="AB30" s="43"/>
      <c r="AC30" s="107">
        <f t="shared" si="11"/>
        <v>1065736.25</v>
      </c>
      <c r="AD30" s="125">
        <f t="shared" si="12"/>
        <v>100</v>
      </c>
    </row>
    <row r="31" spans="1:30">
      <c r="A31" s="57" t="str">
        <f>'PLANILHA ORÇAMENTARIA'!A194</f>
        <v xml:space="preserve"> 5.16 </v>
      </c>
      <c r="B31" s="4" t="str">
        <f>'PLANILHA ORÇAMENTARIA'!C194</f>
        <v>LIMPEZA FINAL DA OBRA</v>
      </c>
      <c r="C31" s="31">
        <f>'PLANILHA ORÇAMENTARIA'!H198</f>
        <v>73317.5</v>
      </c>
      <c r="D31" s="13">
        <f t="shared" si="0"/>
        <v>4.007601069240592E-3</v>
      </c>
      <c r="E31" s="58"/>
      <c r="F31" s="58"/>
      <c r="G31" s="38"/>
      <c r="H31" s="38"/>
      <c r="I31" s="38"/>
      <c r="J31" s="38"/>
      <c r="K31" s="42"/>
      <c r="L31" s="43"/>
      <c r="M31" s="42"/>
      <c r="N31" s="43"/>
      <c r="O31" s="42"/>
      <c r="P31" s="43"/>
      <c r="Q31" s="42"/>
      <c r="R31" s="43"/>
      <c r="S31" s="42"/>
      <c r="T31" s="43"/>
      <c r="U31" s="42"/>
      <c r="V31" s="43"/>
      <c r="W31" s="42"/>
      <c r="X31" s="43"/>
      <c r="Y31" s="42"/>
      <c r="Z31" s="43"/>
      <c r="AA31" s="99">
        <f>$C31*100%</f>
        <v>73317.5</v>
      </c>
      <c r="AB31" s="100">
        <f>AA31/$C31</f>
        <v>1</v>
      </c>
      <c r="AC31" s="107">
        <f t="shared" ref="AC31" si="15">E31+G31+I31+K31+M31+O31+Q31+S31+U31+W31+Y31+AA31</f>
        <v>73317.5</v>
      </c>
      <c r="AD31" s="125">
        <f t="shared" ref="AD31" si="16">(F31+H31+J31+L31+N31+P31+R31+T31+V31+X31+Z31+AB31)*100</f>
        <v>100</v>
      </c>
    </row>
    <row r="32" spans="1:30">
      <c r="A32" s="57" t="str">
        <f>'PLANILHA ORÇAMENTARIA'!A202</f>
        <v>6.1</v>
      </c>
      <c r="B32" s="4" t="str">
        <f>'PLANILHA ORÇAMENTARIA'!C202</f>
        <v>ÁGUA FRIA</v>
      </c>
      <c r="C32" s="31">
        <f>'PLANILHA ORÇAMENTARIA'!H240</f>
        <v>83040.829999999987</v>
      </c>
      <c r="D32" s="13">
        <f t="shared" si="0"/>
        <v>4.5390871087888449E-3</v>
      </c>
      <c r="E32" s="42"/>
      <c r="F32" s="43"/>
      <c r="G32" s="42"/>
      <c r="H32" s="43"/>
      <c r="I32" s="99">
        <f>$C32*20%</f>
        <v>16608.165999999997</v>
      </c>
      <c r="J32" s="100">
        <f>I32/$C32</f>
        <v>0.2</v>
      </c>
      <c r="K32" s="99">
        <f>$C32*40%</f>
        <v>33216.331999999995</v>
      </c>
      <c r="L32" s="100">
        <f>K32/$C32</f>
        <v>0.4</v>
      </c>
      <c r="M32" s="99">
        <f>$C32*40%</f>
        <v>33216.331999999995</v>
      </c>
      <c r="N32" s="100">
        <f>M32/$C32</f>
        <v>0.4</v>
      </c>
      <c r="O32" s="38"/>
      <c r="P32" s="38"/>
      <c r="Q32" s="38"/>
      <c r="R32" s="38"/>
      <c r="S32" s="38"/>
      <c r="T32" s="38"/>
      <c r="U32" s="42"/>
      <c r="V32" s="43"/>
      <c r="W32" s="42"/>
      <c r="X32" s="43"/>
      <c r="Y32" s="42"/>
      <c r="Z32" s="43"/>
      <c r="AA32" s="42"/>
      <c r="AB32" s="43"/>
      <c r="AC32" s="107">
        <f t="shared" si="2"/>
        <v>83040.829999999987</v>
      </c>
      <c r="AD32" s="125">
        <f t="shared" si="1"/>
        <v>100</v>
      </c>
    </row>
    <row r="33" spans="1:30">
      <c r="A33" s="57" t="str">
        <f>'PLANILHA ORÇAMENTARIA'!A241</f>
        <v xml:space="preserve"> 6.2 </v>
      </c>
      <c r="B33" s="4" t="str">
        <f>'PLANILHA ORÇAMENTARIA'!C241</f>
        <v>ESGOTO</v>
      </c>
      <c r="C33" s="31">
        <f>'PLANILHA ORÇAMENTARIA'!H287</f>
        <v>19669.91</v>
      </c>
      <c r="D33" s="13">
        <f t="shared" si="0"/>
        <v>1.0751751266459741E-3</v>
      </c>
      <c r="E33" s="99">
        <f>$C33*30%</f>
        <v>5900.973</v>
      </c>
      <c r="F33" s="100">
        <f>E33/$C33</f>
        <v>0.3</v>
      </c>
      <c r="G33" s="99">
        <f>$C33*30%</f>
        <v>5900.973</v>
      </c>
      <c r="H33" s="100">
        <f>G33/$C33</f>
        <v>0.3</v>
      </c>
      <c r="I33" s="99">
        <f>$C33*40%</f>
        <v>7867.9639999999999</v>
      </c>
      <c r="J33" s="100">
        <f>I33/$C33</f>
        <v>0.4</v>
      </c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42"/>
      <c r="V33" s="43"/>
      <c r="W33" s="42"/>
      <c r="X33" s="43"/>
      <c r="Y33" s="42"/>
      <c r="Z33" s="43"/>
      <c r="AA33" s="42"/>
      <c r="AB33" s="43"/>
      <c r="AC33" s="107">
        <f t="shared" si="2"/>
        <v>19669.91</v>
      </c>
      <c r="AD33" s="125">
        <f t="shared" si="1"/>
        <v>100</v>
      </c>
    </row>
    <row r="34" spans="1:30">
      <c r="A34" s="57" t="str">
        <f>'PLANILHA ORÇAMENTARIA'!A288</f>
        <v xml:space="preserve"> 6.3 </v>
      </c>
      <c r="B34" s="4" t="str">
        <f>'PLANILHA ORÇAMENTARIA'!C288</f>
        <v>RESERVATÓRIO 50.000L</v>
      </c>
      <c r="C34" s="31">
        <f>'PLANILHA ORÇAMENTARIA'!H341</f>
        <v>123246.33</v>
      </c>
      <c r="D34" s="13">
        <f t="shared" si="0"/>
        <v>6.7367562162918646E-3</v>
      </c>
      <c r="E34" s="42"/>
      <c r="F34" s="43"/>
      <c r="G34" s="99">
        <f>$C34*30%</f>
        <v>36973.898999999998</v>
      </c>
      <c r="H34" s="100">
        <f>G34/$C34</f>
        <v>0.3</v>
      </c>
      <c r="I34" s="99">
        <f>$C34*30%</f>
        <v>36973.898999999998</v>
      </c>
      <c r="J34" s="100">
        <f>I34/$C34</f>
        <v>0.3</v>
      </c>
      <c r="K34" s="99">
        <f>$C34*40%</f>
        <v>49298.532000000007</v>
      </c>
      <c r="L34" s="100">
        <f>K34/$C34</f>
        <v>0.4</v>
      </c>
      <c r="M34" s="42"/>
      <c r="N34" s="43"/>
      <c r="O34" s="38"/>
      <c r="P34" s="38"/>
      <c r="Q34" s="38"/>
      <c r="R34" s="38"/>
      <c r="S34" s="38"/>
      <c r="T34" s="38"/>
      <c r="U34" s="42"/>
      <c r="V34" s="43"/>
      <c r="W34" s="42"/>
      <c r="X34" s="43"/>
      <c r="Y34" s="42"/>
      <c r="Z34" s="43"/>
      <c r="AA34" s="42"/>
      <c r="AB34" s="43"/>
      <c r="AC34" s="107">
        <f t="shared" ref="AC34" si="17">E34+G34+I34+K34+M34+O34+Q34+S34+U34+W34+Y34+AA34</f>
        <v>123246.33</v>
      </c>
      <c r="AD34" s="125">
        <f t="shared" ref="AD34" si="18">(F34+H34+J34+L34+N34+P34+R34+T34+V34+X34+Z34+AB34)*100</f>
        <v>100</v>
      </c>
    </row>
    <row r="35" spans="1:30">
      <c r="A35" s="57" t="str">
        <f>RESUMO!A16</f>
        <v>7.0</v>
      </c>
      <c r="B35" s="4" t="str">
        <f>RESUMO!B16</f>
        <v>SERVIÇOS ELÉTRICOS</v>
      </c>
      <c r="C35" s="31">
        <f>RESUMO!D16</f>
        <v>2556801.4900000002</v>
      </c>
      <c r="D35" s="13">
        <f t="shared" si="0"/>
        <v>0.13975708916916069</v>
      </c>
      <c r="E35" s="42"/>
      <c r="F35" s="42"/>
      <c r="G35" s="38"/>
      <c r="H35" s="38"/>
      <c r="I35" s="42"/>
      <c r="J35" s="43"/>
      <c r="K35" s="99">
        <f>$C35*20%</f>
        <v>511360.29800000007</v>
      </c>
      <c r="L35" s="100">
        <f>K35/$C35</f>
        <v>0.2</v>
      </c>
      <c r="M35" s="99">
        <f>$C35*20%</f>
        <v>511360.29800000007</v>
      </c>
      <c r="N35" s="100">
        <f>M35/$C35</f>
        <v>0.2</v>
      </c>
      <c r="O35" s="99">
        <f>$C35*20%</f>
        <v>511360.29800000007</v>
      </c>
      <c r="P35" s="100">
        <f>O35/$C35</f>
        <v>0.2</v>
      </c>
      <c r="Q35" s="99">
        <f>$C35*20%</f>
        <v>511360.29800000007</v>
      </c>
      <c r="R35" s="100">
        <f>Q35/$C35</f>
        <v>0.2</v>
      </c>
      <c r="S35" s="99">
        <f>$C35*20%</f>
        <v>511360.29800000007</v>
      </c>
      <c r="T35" s="100">
        <f>S35/$C35</f>
        <v>0.2</v>
      </c>
      <c r="U35" s="42"/>
      <c r="V35" s="43"/>
      <c r="W35" s="42"/>
      <c r="X35" s="43"/>
      <c r="Y35" s="42"/>
      <c r="Z35" s="43"/>
      <c r="AA35" s="42"/>
      <c r="AB35" s="43"/>
      <c r="AC35" s="107">
        <f t="shared" si="2"/>
        <v>2556801.4900000002</v>
      </c>
      <c r="AD35" s="125">
        <f t="shared" si="1"/>
        <v>100</v>
      </c>
    </row>
    <row r="36" spans="1:30">
      <c r="A36" s="57" t="str">
        <f>RESUMO!A17</f>
        <v>8.0</v>
      </c>
      <c r="B36" s="4" t="str">
        <f>RESUMO!B17</f>
        <v>SPDA</v>
      </c>
      <c r="C36" s="31">
        <f>RESUMO!D17</f>
        <v>66764.290000000008</v>
      </c>
      <c r="D36" s="13">
        <f t="shared" si="0"/>
        <v>3.6493966650675345E-3</v>
      </c>
      <c r="E36" s="58"/>
      <c r="F36" s="58"/>
      <c r="G36" s="42"/>
      <c r="H36" s="43"/>
      <c r="I36" s="42"/>
      <c r="J36" s="43"/>
      <c r="K36" s="42"/>
      <c r="L36" s="43"/>
      <c r="M36" s="42"/>
      <c r="N36" s="43"/>
      <c r="O36" s="42"/>
      <c r="P36" s="43"/>
      <c r="Q36" s="42"/>
      <c r="R36" s="43"/>
      <c r="S36" s="42"/>
      <c r="T36" s="43"/>
      <c r="U36" s="99">
        <f>$C36*100%</f>
        <v>66764.290000000008</v>
      </c>
      <c r="V36" s="100">
        <f>U36/$C36</f>
        <v>1</v>
      </c>
      <c r="W36" s="42"/>
      <c r="X36" s="43"/>
      <c r="Y36" s="42"/>
      <c r="Z36" s="43"/>
      <c r="AA36" s="42"/>
      <c r="AB36" s="43"/>
      <c r="AC36" s="107">
        <f t="shared" si="2"/>
        <v>66764.290000000008</v>
      </c>
      <c r="AD36" s="125">
        <f t="shared" si="1"/>
        <v>100</v>
      </c>
    </row>
    <row r="37" spans="1:30">
      <c r="A37" s="57" t="str">
        <f>RESUMO!A18</f>
        <v>9.0</v>
      </c>
      <c r="B37" s="4" t="str">
        <f>RESUMO!B18</f>
        <v>SERVIÇOS DE LÓGICA</v>
      </c>
      <c r="C37" s="31">
        <f>RESUMO!D18</f>
        <v>4679336.4100000011</v>
      </c>
      <c r="D37" s="13">
        <f t="shared" si="0"/>
        <v>0.25577677362229256</v>
      </c>
      <c r="E37" s="42"/>
      <c r="F37" s="43"/>
      <c r="G37" s="42"/>
      <c r="H37" s="43"/>
      <c r="I37" s="58"/>
      <c r="J37" s="58"/>
      <c r="K37" s="42"/>
      <c r="L37" s="43"/>
      <c r="M37" s="99">
        <f>$C37*1%</f>
        <v>46793.364100000013</v>
      </c>
      <c r="N37" s="100">
        <f>M37/$C37</f>
        <v>0.01</v>
      </c>
      <c r="O37" s="99">
        <f>$C37*1%</f>
        <v>46793.364100000013</v>
      </c>
      <c r="P37" s="100">
        <f>O37/$C37</f>
        <v>0.01</v>
      </c>
      <c r="Q37" s="99">
        <f>$C37*1%</f>
        <v>46793.364100000013</v>
      </c>
      <c r="R37" s="100">
        <f>Q37/$C37</f>
        <v>0.01</v>
      </c>
      <c r="S37" s="99">
        <f>$C37*1%</f>
        <v>46793.364100000013</v>
      </c>
      <c r="T37" s="100">
        <f>S37/$C37</f>
        <v>0.01</v>
      </c>
      <c r="U37" s="99">
        <f>$C37*1%</f>
        <v>46793.364100000013</v>
      </c>
      <c r="V37" s="100">
        <f>U37/$C37</f>
        <v>0.01</v>
      </c>
      <c r="W37" s="58"/>
      <c r="X37" s="58"/>
      <c r="Y37" s="99">
        <f>$C37*40%</f>
        <v>1871734.5640000005</v>
      </c>
      <c r="Z37" s="100">
        <f>Y37/$C37</f>
        <v>0.4</v>
      </c>
      <c r="AA37" s="99">
        <f>$C37*55%</f>
        <v>2573635.0255000009</v>
      </c>
      <c r="AB37" s="100">
        <f>AA37/$C37</f>
        <v>0.55000000000000004</v>
      </c>
      <c r="AC37" s="107">
        <f t="shared" si="2"/>
        <v>4679336.410000002</v>
      </c>
      <c r="AD37" s="125">
        <f t="shared" si="1"/>
        <v>100</v>
      </c>
    </row>
    <row r="38" spans="1:30">
      <c r="A38" s="57" t="str">
        <f>RESUMO!A19</f>
        <v>10.0</v>
      </c>
      <c r="B38" s="4" t="str">
        <f>RESUMO!B19</f>
        <v>SERVIÇOS DE PREVENÇÃO E COMBATE A INCÊNDIO</v>
      </c>
      <c r="C38" s="31">
        <f>RESUMO!D19</f>
        <v>37902.78</v>
      </c>
      <c r="D38" s="13">
        <f t="shared" si="0"/>
        <v>2.0718003430994086E-3</v>
      </c>
      <c r="E38" s="42"/>
      <c r="F38" s="43"/>
      <c r="G38" s="42"/>
      <c r="H38" s="43"/>
      <c r="I38" s="38"/>
      <c r="J38" s="38"/>
      <c r="K38" s="99">
        <f>$C38*50%</f>
        <v>18951.39</v>
      </c>
      <c r="L38" s="100">
        <f>K38/$C38</f>
        <v>0.5</v>
      </c>
      <c r="M38" s="99">
        <f>$C38*50%</f>
        <v>18951.39</v>
      </c>
      <c r="N38" s="100">
        <f>M38/$C38</f>
        <v>0.5</v>
      </c>
      <c r="O38" s="58"/>
      <c r="P38" s="58"/>
      <c r="Q38" s="58"/>
      <c r="R38" s="58"/>
      <c r="S38" s="42"/>
      <c r="T38" s="43"/>
      <c r="U38" s="42"/>
      <c r="V38" s="43"/>
      <c r="W38" s="42"/>
      <c r="X38" s="43"/>
      <c r="Y38" s="42"/>
      <c r="Z38" s="43"/>
      <c r="AA38" s="42"/>
      <c r="AB38" s="43"/>
      <c r="AC38" s="107">
        <f t="shared" si="2"/>
        <v>37902.78</v>
      </c>
      <c r="AD38" s="125">
        <f t="shared" si="1"/>
        <v>100</v>
      </c>
    </row>
    <row r="39" spans="1:30">
      <c r="A39" s="60"/>
      <c r="B39" s="6" t="s">
        <v>18</v>
      </c>
      <c r="C39" s="15">
        <f>SUM(C10:C38)</f>
        <v>18294610.350000001</v>
      </c>
      <c r="D39" s="16">
        <f>SUM(D10:D38)</f>
        <v>1.0000000000000002</v>
      </c>
      <c r="E39" s="15">
        <f>SUM(E10:E38)</f>
        <v>968750.63800000004</v>
      </c>
      <c r="F39" s="17">
        <f>E39/$C$39</f>
        <v>5.2952788797712765E-2</v>
      </c>
      <c r="G39" s="15">
        <f>SUM(G10:G38)</f>
        <v>1140251.5619999999</v>
      </c>
      <c r="H39" s="17">
        <f>G39/$C$39</f>
        <v>6.2327184902301012E-2</v>
      </c>
      <c r="I39" s="15">
        <f>SUM(I10:I38)</f>
        <v>1119019.764</v>
      </c>
      <c r="J39" s="17">
        <f>I39/$C$39</f>
        <v>6.116663556051085E-2</v>
      </c>
      <c r="K39" s="15">
        <f>SUM(K10:K38)</f>
        <v>1109471.602</v>
      </c>
      <c r="L39" s="17">
        <f>K39/$C$39</f>
        <v>6.0644724362768396E-2</v>
      </c>
      <c r="M39" s="15">
        <f>SUM(M10:M38)</f>
        <v>1470538.7141</v>
      </c>
      <c r="N39" s="17">
        <f>M39/$C$39</f>
        <v>8.0380980297839466E-2</v>
      </c>
      <c r="O39" s="15">
        <f>SUM(O10:O38)</f>
        <v>1826817.9571</v>
      </c>
      <c r="P39" s="17">
        <f>O39/$C$39</f>
        <v>9.9855526963983671E-2</v>
      </c>
      <c r="Q39" s="15">
        <f>SUM(Q10:Q38)</f>
        <v>1858833.0921000002</v>
      </c>
      <c r="R39" s="17">
        <f>Q39/$C$39</f>
        <v>0.10160550328966149</v>
      </c>
      <c r="S39" s="15">
        <f>SUM(S10:S38)</f>
        <v>989776.07710000011</v>
      </c>
      <c r="T39" s="17">
        <f>S39/$C$39</f>
        <v>5.4102058374804363E-2</v>
      </c>
      <c r="U39" s="15">
        <f>SUM(U10:U38)</f>
        <v>982633.84810000018</v>
      </c>
      <c r="V39" s="17">
        <f>U39/$C$39</f>
        <v>5.371165765768824E-2</v>
      </c>
      <c r="W39" s="15">
        <f>SUM(W10:W38)</f>
        <v>1579333.348</v>
      </c>
      <c r="X39" s="17">
        <f>W39/$C$39</f>
        <v>8.6327793693621896E-2</v>
      </c>
      <c r="Y39" s="15">
        <f>SUM(Y10:Y38)</f>
        <v>2473920.9570000004</v>
      </c>
      <c r="Z39" s="17">
        <f>Y39/$C$39</f>
        <v>0.13522676403982553</v>
      </c>
      <c r="AA39" s="15">
        <f>SUM(AA10:AA38)</f>
        <v>2775262.7905000011</v>
      </c>
      <c r="AB39" s="17">
        <f>AA39/$C$39</f>
        <v>0.15169838205928232</v>
      </c>
      <c r="AC39" s="15">
        <f>SUM(AC10:AC38)</f>
        <v>18294610.350000001</v>
      </c>
      <c r="AD39" s="190">
        <f>AC39/$C$39</f>
        <v>1</v>
      </c>
    </row>
    <row r="42" spans="1:30">
      <c r="A42" s="4"/>
      <c r="B42" s="7"/>
      <c r="C42" s="4"/>
      <c r="D42" s="4"/>
    </row>
  </sheetData>
  <mergeCells count="20">
    <mergeCell ref="AC7:AD7"/>
    <mergeCell ref="U7:V7"/>
    <mergeCell ref="W7:X7"/>
    <mergeCell ref="M7:N7"/>
    <mergeCell ref="O7:P7"/>
    <mergeCell ref="Y7:Z7"/>
    <mergeCell ref="AA7:AB7"/>
    <mergeCell ref="A9:D9"/>
    <mergeCell ref="Q7:R7"/>
    <mergeCell ref="S7:T7"/>
    <mergeCell ref="B1:X1"/>
    <mergeCell ref="A7:A8"/>
    <mergeCell ref="B7:B8"/>
    <mergeCell ref="C7:C8"/>
    <mergeCell ref="D7:D8"/>
    <mergeCell ref="E7:F7"/>
    <mergeCell ref="G7:H7"/>
    <mergeCell ref="A6:X6"/>
    <mergeCell ref="I7:J7"/>
    <mergeCell ref="K7:L7"/>
  </mergeCells>
  <pageMargins left="0.7" right="0.7" top="0.75" bottom="0.75" header="0.3" footer="0.3"/>
  <pageSetup paperSize="8" fitToWidth="3" orientation="landscape" r:id="rId1"/>
  <headerFooter>
    <oddFooter xml:space="preserve">&amp;C&amp;9&amp;K00-048&amp;P / &amp;N&amp;R&amp;7&amp;K00-048&amp;A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49787-712B-4DF8-880A-152458F17D53}">
  <sheetPr>
    <pageSetUpPr fitToPage="1"/>
  </sheetPr>
  <dimension ref="A1:G923"/>
  <sheetViews>
    <sheetView showOutlineSymbols="0" view="pageBreakPreview" zoomScale="85" zoomScaleNormal="100" zoomScaleSheetLayoutView="85" workbookViewId="0">
      <selection activeCell="C10" sqref="C10"/>
    </sheetView>
  </sheetViews>
  <sheetFormatPr defaultRowHeight="14.25"/>
  <cols>
    <col min="1" max="1" width="10.42578125" style="191" bestFit="1" customWidth="1"/>
    <col min="2" max="2" width="7.42578125" style="191" bestFit="1" customWidth="1"/>
    <col min="3" max="3" width="68.5703125" style="191" customWidth="1"/>
    <col min="4" max="4" width="8.7109375" style="191" bestFit="1" customWidth="1"/>
    <col min="5" max="5" width="10.5703125" style="191" bestFit="1" customWidth="1"/>
    <col min="6" max="6" width="10.85546875" style="191" bestFit="1" customWidth="1"/>
    <col min="7" max="7" width="10.140625" style="191" bestFit="1" customWidth="1"/>
    <col min="8" max="16384" width="9.140625" style="191"/>
  </cols>
  <sheetData>
    <row r="1" spans="1:7" ht="15">
      <c r="A1" s="295" t="s">
        <v>231</v>
      </c>
      <c r="B1" s="295"/>
      <c r="C1" s="295"/>
      <c r="D1" s="295"/>
      <c r="E1" s="295"/>
      <c r="F1" s="295"/>
      <c r="G1" s="295"/>
    </row>
    <row r="2" spans="1:7" ht="15">
      <c r="A2" s="259" t="s">
        <v>232</v>
      </c>
      <c r="B2" s="260" t="s">
        <v>2594</v>
      </c>
      <c r="C2" s="260" t="s">
        <v>233</v>
      </c>
      <c r="D2" s="261" t="s">
        <v>234</v>
      </c>
      <c r="E2" s="259" t="s">
        <v>235</v>
      </c>
      <c r="F2" s="259" t="s">
        <v>236</v>
      </c>
      <c r="G2" s="259" t="s">
        <v>106</v>
      </c>
    </row>
    <row r="3" spans="1:7">
      <c r="A3" s="262" t="s">
        <v>174</v>
      </c>
      <c r="B3" s="263" t="s">
        <v>2595</v>
      </c>
      <c r="C3" s="263" t="s">
        <v>153</v>
      </c>
      <c r="D3" s="264" t="s">
        <v>27</v>
      </c>
      <c r="E3" s="265">
        <v>1</v>
      </c>
      <c r="F3" s="266">
        <v>367.93</v>
      </c>
      <c r="G3" s="266">
        <v>367.93</v>
      </c>
    </row>
    <row r="4" spans="1:7">
      <c r="A4" s="267" t="s">
        <v>237</v>
      </c>
      <c r="B4" s="268" t="s">
        <v>2596</v>
      </c>
      <c r="C4" s="268" t="s">
        <v>238</v>
      </c>
      <c r="D4" s="269" t="s">
        <v>239</v>
      </c>
      <c r="E4" s="270">
        <v>1</v>
      </c>
      <c r="F4" s="271">
        <v>23.96</v>
      </c>
      <c r="G4" s="271">
        <v>23.96</v>
      </c>
    </row>
    <row r="5" spans="1:7">
      <c r="A5" s="267" t="s">
        <v>240</v>
      </c>
      <c r="B5" s="268" t="s">
        <v>2596</v>
      </c>
      <c r="C5" s="268" t="s">
        <v>241</v>
      </c>
      <c r="D5" s="269" t="s">
        <v>239</v>
      </c>
      <c r="E5" s="270">
        <v>2</v>
      </c>
      <c r="F5" s="271">
        <v>19.29</v>
      </c>
      <c r="G5" s="271">
        <v>38.58</v>
      </c>
    </row>
    <row r="6" spans="1:7" ht="38.25">
      <c r="A6" s="267" t="s">
        <v>242</v>
      </c>
      <c r="B6" s="268" t="s">
        <v>2596</v>
      </c>
      <c r="C6" s="268" t="s">
        <v>243</v>
      </c>
      <c r="D6" s="269" t="s">
        <v>157</v>
      </c>
      <c r="E6" s="270">
        <v>0.01</v>
      </c>
      <c r="F6" s="271">
        <v>447.02</v>
      </c>
      <c r="G6" s="271">
        <v>4.47</v>
      </c>
    </row>
    <row r="7" spans="1:7" ht="38.25">
      <c r="A7" s="272" t="s">
        <v>244</v>
      </c>
      <c r="B7" s="273" t="s">
        <v>2596</v>
      </c>
      <c r="C7" s="273" t="s">
        <v>2167</v>
      </c>
      <c r="D7" s="274" t="s">
        <v>26</v>
      </c>
      <c r="E7" s="275">
        <v>1</v>
      </c>
      <c r="F7" s="276">
        <v>6.42</v>
      </c>
      <c r="G7" s="276">
        <v>6.42</v>
      </c>
    </row>
    <row r="8" spans="1:7" ht="25.5">
      <c r="A8" s="272" t="s">
        <v>245</v>
      </c>
      <c r="B8" s="273" t="s">
        <v>2596</v>
      </c>
      <c r="C8" s="273" t="s">
        <v>246</v>
      </c>
      <c r="D8" s="274" t="s">
        <v>26</v>
      </c>
      <c r="E8" s="275">
        <v>4</v>
      </c>
      <c r="F8" s="276">
        <v>10.57</v>
      </c>
      <c r="G8" s="276">
        <v>42.28</v>
      </c>
    </row>
    <row r="9" spans="1:7" ht="25.5">
      <c r="A9" s="272" t="s">
        <v>247</v>
      </c>
      <c r="B9" s="273" t="s">
        <v>2596</v>
      </c>
      <c r="C9" s="273" t="s">
        <v>248</v>
      </c>
      <c r="D9" s="274" t="s">
        <v>27</v>
      </c>
      <c r="E9" s="275">
        <v>1</v>
      </c>
      <c r="F9" s="276">
        <v>250</v>
      </c>
      <c r="G9" s="276">
        <v>250</v>
      </c>
    </row>
    <row r="10" spans="1:7">
      <c r="A10" s="272" t="s">
        <v>249</v>
      </c>
      <c r="B10" s="273" t="s">
        <v>2596</v>
      </c>
      <c r="C10" s="273" t="s">
        <v>250</v>
      </c>
      <c r="D10" s="274" t="s">
        <v>210</v>
      </c>
      <c r="E10" s="275">
        <v>0.11</v>
      </c>
      <c r="F10" s="276">
        <v>20.190000000000001</v>
      </c>
      <c r="G10" s="276">
        <v>2.2200000000000002</v>
      </c>
    </row>
    <row r="11" spans="1:7" ht="15">
      <c r="A11" s="259" t="s">
        <v>232</v>
      </c>
      <c r="B11" s="260" t="s">
        <v>2594</v>
      </c>
      <c r="C11" s="260" t="s">
        <v>233</v>
      </c>
      <c r="D11" s="261" t="s">
        <v>234</v>
      </c>
      <c r="E11" s="259" t="s">
        <v>235</v>
      </c>
      <c r="F11" s="259" t="s">
        <v>236</v>
      </c>
      <c r="G11" s="259" t="s">
        <v>106</v>
      </c>
    </row>
    <row r="12" spans="1:7" ht="25.5">
      <c r="A12" s="262" t="s">
        <v>670</v>
      </c>
      <c r="B12" s="263" t="s">
        <v>2595</v>
      </c>
      <c r="C12" s="263" t="s">
        <v>671</v>
      </c>
      <c r="D12" s="264" t="s">
        <v>24</v>
      </c>
      <c r="E12" s="265">
        <v>1</v>
      </c>
      <c r="F12" s="266">
        <v>2750.33</v>
      </c>
      <c r="G12" s="266">
        <v>2750.33</v>
      </c>
    </row>
    <row r="13" spans="1:7">
      <c r="A13" s="267" t="s">
        <v>322</v>
      </c>
      <c r="B13" s="268" t="s">
        <v>2596</v>
      </c>
      <c r="C13" s="268" t="s">
        <v>323</v>
      </c>
      <c r="D13" s="269" t="s">
        <v>239</v>
      </c>
      <c r="E13" s="270">
        <v>8</v>
      </c>
      <c r="F13" s="271">
        <v>25.3</v>
      </c>
      <c r="G13" s="271">
        <v>202.4</v>
      </c>
    </row>
    <row r="14" spans="1:7">
      <c r="A14" s="267" t="s">
        <v>240</v>
      </c>
      <c r="B14" s="268" t="s">
        <v>2596</v>
      </c>
      <c r="C14" s="268" t="s">
        <v>241</v>
      </c>
      <c r="D14" s="269" t="s">
        <v>239</v>
      </c>
      <c r="E14" s="270">
        <v>8</v>
      </c>
      <c r="F14" s="271">
        <v>19.29</v>
      </c>
      <c r="G14" s="271">
        <v>154.32</v>
      </c>
    </row>
    <row r="15" spans="1:7" ht="25.5">
      <c r="A15" s="272" t="s">
        <v>2168</v>
      </c>
      <c r="B15" s="273" t="s">
        <v>2596</v>
      </c>
      <c r="C15" s="273" t="s">
        <v>2169</v>
      </c>
      <c r="D15" s="274" t="s">
        <v>24</v>
      </c>
      <c r="E15" s="275">
        <v>0.13333329999999999</v>
      </c>
      <c r="F15" s="276">
        <v>99.87</v>
      </c>
      <c r="G15" s="276">
        <v>13.31</v>
      </c>
    </row>
    <row r="16" spans="1:7" ht="25.5">
      <c r="A16" s="272" t="s">
        <v>2170</v>
      </c>
      <c r="B16" s="273" t="s">
        <v>2596</v>
      </c>
      <c r="C16" s="273" t="s">
        <v>2171</v>
      </c>
      <c r="D16" s="274" t="s">
        <v>24</v>
      </c>
      <c r="E16" s="275">
        <v>2</v>
      </c>
      <c r="F16" s="276">
        <v>53.6</v>
      </c>
      <c r="G16" s="276">
        <v>107.2</v>
      </c>
    </row>
    <row r="17" spans="1:7">
      <c r="A17" s="272" t="s">
        <v>2172</v>
      </c>
      <c r="B17" s="273" t="s">
        <v>2596</v>
      </c>
      <c r="C17" s="273" t="s">
        <v>2173</v>
      </c>
      <c r="D17" s="274" t="s">
        <v>26</v>
      </c>
      <c r="E17" s="275">
        <v>3</v>
      </c>
      <c r="F17" s="276">
        <v>16.010000000000002</v>
      </c>
      <c r="G17" s="276">
        <v>48.03</v>
      </c>
    </row>
    <row r="18" spans="1:7" ht="25.5">
      <c r="A18" s="272" t="s">
        <v>2174</v>
      </c>
      <c r="B18" s="273" t="s">
        <v>2596</v>
      </c>
      <c r="C18" s="273" t="s">
        <v>2175</v>
      </c>
      <c r="D18" s="274" t="s">
        <v>26</v>
      </c>
      <c r="E18" s="275">
        <v>27</v>
      </c>
      <c r="F18" s="276">
        <v>8.18</v>
      </c>
      <c r="G18" s="276">
        <v>220.86</v>
      </c>
    </row>
    <row r="19" spans="1:7" ht="38.25">
      <c r="A19" s="272" t="s">
        <v>2176</v>
      </c>
      <c r="B19" s="273" t="s">
        <v>2596</v>
      </c>
      <c r="C19" s="273" t="s">
        <v>2177</v>
      </c>
      <c r="D19" s="274" t="s">
        <v>24</v>
      </c>
      <c r="E19" s="275">
        <v>1</v>
      </c>
      <c r="F19" s="276">
        <v>298.05</v>
      </c>
      <c r="G19" s="276">
        <v>298.05</v>
      </c>
    </row>
    <row r="20" spans="1:7" ht="25.5">
      <c r="A20" s="272" t="s">
        <v>2178</v>
      </c>
      <c r="B20" s="273" t="s">
        <v>2596</v>
      </c>
      <c r="C20" s="273" t="s">
        <v>2179</v>
      </c>
      <c r="D20" s="274" t="s">
        <v>24</v>
      </c>
      <c r="E20" s="275">
        <v>2</v>
      </c>
      <c r="F20" s="276">
        <v>177.87</v>
      </c>
      <c r="G20" s="276">
        <v>355.74</v>
      </c>
    </row>
    <row r="21" spans="1:7" ht="25.5">
      <c r="A21" s="272" t="s">
        <v>2180</v>
      </c>
      <c r="B21" s="273" t="s">
        <v>2596</v>
      </c>
      <c r="C21" s="273" t="s">
        <v>2181</v>
      </c>
      <c r="D21" s="274" t="s">
        <v>24</v>
      </c>
      <c r="E21" s="275">
        <v>8</v>
      </c>
      <c r="F21" s="276">
        <v>8.85</v>
      </c>
      <c r="G21" s="276">
        <v>70.8</v>
      </c>
    </row>
    <row r="22" spans="1:7">
      <c r="A22" s="272" t="s">
        <v>2182</v>
      </c>
      <c r="B22" s="273" t="s">
        <v>2596</v>
      </c>
      <c r="C22" s="273" t="s">
        <v>2183</v>
      </c>
      <c r="D22" s="274" t="s">
        <v>24</v>
      </c>
      <c r="E22" s="275">
        <v>4</v>
      </c>
      <c r="F22" s="276">
        <v>1.84</v>
      </c>
      <c r="G22" s="276">
        <v>7.36</v>
      </c>
    </row>
    <row r="23" spans="1:7" ht="25.5">
      <c r="A23" s="272" t="s">
        <v>2184</v>
      </c>
      <c r="B23" s="273" t="s">
        <v>2596</v>
      </c>
      <c r="C23" s="273" t="s">
        <v>2185</v>
      </c>
      <c r="D23" s="274" t="s">
        <v>24</v>
      </c>
      <c r="E23" s="275">
        <v>1</v>
      </c>
      <c r="F23" s="276">
        <v>72.09</v>
      </c>
      <c r="G23" s="276">
        <v>72.09</v>
      </c>
    </row>
    <row r="24" spans="1:7">
      <c r="A24" s="272" t="s">
        <v>2186</v>
      </c>
      <c r="B24" s="273" t="s">
        <v>2596</v>
      </c>
      <c r="C24" s="273" t="s">
        <v>2187</v>
      </c>
      <c r="D24" s="274" t="s">
        <v>26</v>
      </c>
      <c r="E24" s="275">
        <v>8</v>
      </c>
      <c r="F24" s="276">
        <v>8.4</v>
      </c>
      <c r="G24" s="276">
        <v>67.2</v>
      </c>
    </row>
    <row r="25" spans="1:7" ht="25.5">
      <c r="A25" s="272" t="s">
        <v>2188</v>
      </c>
      <c r="B25" s="273" t="s">
        <v>2596</v>
      </c>
      <c r="C25" s="273" t="s">
        <v>2189</v>
      </c>
      <c r="D25" s="274" t="s">
        <v>24</v>
      </c>
      <c r="E25" s="275">
        <v>1</v>
      </c>
      <c r="F25" s="276">
        <v>66.349999999999994</v>
      </c>
      <c r="G25" s="276">
        <v>66.349999999999994</v>
      </c>
    </row>
    <row r="26" spans="1:7" ht="38.25">
      <c r="A26" s="272" t="s">
        <v>2190</v>
      </c>
      <c r="B26" s="273" t="s">
        <v>2596</v>
      </c>
      <c r="C26" s="273" t="s">
        <v>2191</v>
      </c>
      <c r="D26" s="274" t="s">
        <v>24</v>
      </c>
      <c r="E26" s="275">
        <v>2</v>
      </c>
      <c r="F26" s="276">
        <v>11.38</v>
      </c>
      <c r="G26" s="276">
        <v>22.76</v>
      </c>
    </row>
    <row r="27" spans="1:7" ht="38.25">
      <c r="A27" s="272" t="s">
        <v>2192</v>
      </c>
      <c r="B27" s="273" t="s">
        <v>2596</v>
      </c>
      <c r="C27" s="273" t="s">
        <v>2193</v>
      </c>
      <c r="D27" s="274" t="s">
        <v>24</v>
      </c>
      <c r="E27" s="275">
        <v>2</v>
      </c>
      <c r="F27" s="276">
        <v>1.56</v>
      </c>
      <c r="G27" s="276">
        <v>3.12</v>
      </c>
    </row>
    <row r="28" spans="1:7" ht="25.5">
      <c r="A28" s="272" t="s">
        <v>2194</v>
      </c>
      <c r="B28" s="273" t="s">
        <v>2596</v>
      </c>
      <c r="C28" s="273" t="s">
        <v>2195</v>
      </c>
      <c r="D28" s="274" t="s">
        <v>24</v>
      </c>
      <c r="E28" s="275">
        <v>2</v>
      </c>
      <c r="F28" s="276">
        <v>5.21</v>
      </c>
      <c r="G28" s="276">
        <v>10.42</v>
      </c>
    </row>
    <row r="29" spans="1:7">
      <c r="A29" s="272" t="s">
        <v>2196</v>
      </c>
      <c r="B29" s="273" t="s">
        <v>2596</v>
      </c>
      <c r="C29" s="273" t="s">
        <v>2197</v>
      </c>
      <c r="D29" s="274" t="s">
        <v>24</v>
      </c>
      <c r="E29" s="275">
        <v>2</v>
      </c>
      <c r="F29" s="276">
        <v>1.2</v>
      </c>
      <c r="G29" s="276">
        <v>2.4</v>
      </c>
    </row>
    <row r="30" spans="1:7">
      <c r="A30" s="272" t="s">
        <v>2198</v>
      </c>
      <c r="B30" s="273" t="s">
        <v>2596</v>
      </c>
      <c r="C30" s="273" t="s">
        <v>2199</v>
      </c>
      <c r="D30" s="274" t="s">
        <v>24</v>
      </c>
      <c r="E30" s="275">
        <v>2</v>
      </c>
      <c r="F30" s="276">
        <v>0.89</v>
      </c>
      <c r="G30" s="276">
        <v>1.78</v>
      </c>
    </row>
    <row r="31" spans="1:7" ht="25.5">
      <c r="A31" s="272" t="s">
        <v>2200</v>
      </c>
      <c r="B31" s="273" t="s">
        <v>2596</v>
      </c>
      <c r="C31" s="273" t="s">
        <v>2201</v>
      </c>
      <c r="D31" s="274" t="s">
        <v>24</v>
      </c>
      <c r="E31" s="275">
        <v>1</v>
      </c>
      <c r="F31" s="276">
        <v>1026.1400000000001</v>
      </c>
      <c r="G31" s="276">
        <v>1026.1400000000001</v>
      </c>
    </row>
    <row r="32" spans="1:7" ht="15">
      <c r="A32" s="259" t="s">
        <v>232</v>
      </c>
      <c r="B32" s="260" t="s">
        <v>2594</v>
      </c>
      <c r="C32" s="260" t="s">
        <v>233</v>
      </c>
      <c r="D32" s="261" t="s">
        <v>234</v>
      </c>
      <c r="E32" s="259" t="s">
        <v>235</v>
      </c>
      <c r="F32" s="259" t="s">
        <v>236</v>
      </c>
      <c r="G32" s="259" t="s">
        <v>106</v>
      </c>
    </row>
    <row r="33" spans="1:7">
      <c r="A33" s="262" t="s">
        <v>672</v>
      </c>
      <c r="B33" s="263" t="s">
        <v>2595</v>
      </c>
      <c r="C33" s="263" t="s">
        <v>476</v>
      </c>
      <c r="D33" s="264" t="s">
        <v>24</v>
      </c>
      <c r="E33" s="265">
        <v>1</v>
      </c>
      <c r="F33" s="266">
        <v>2459.36</v>
      </c>
      <c r="G33" s="266">
        <v>2459.36</v>
      </c>
    </row>
    <row r="34" spans="1:7" ht="25.5">
      <c r="A34" s="267" t="s">
        <v>311</v>
      </c>
      <c r="B34" s="268" t="s">
        <v>2596</v>
      </c>
      <c r="C34" s="268" t="s">
        <v>312</v>
      </c>
      <c r="D34" s="269" t="s">
        <v>239</v>
      </c>
      <c r="E34" s="270">
        <v>4</v>
      </c>
      <c r="F34" s="271">
        <v>19.89</v>
      </c>
      <c r="G34" s="271">
        <v>79.56</v>
      </c>
    </row>
    <row r="35" spans="1:7" ht="25.5">
      <c r="A35" s="267" t="s">
        <v>274</v>
      </c>
      <c r="B35" s="268" t="s">
        <v>2596</v>
      </c>
      <c r="C35" s="268" t="s">
        <v>275</v>
      </c>
      <c r="D35" s="269" t="s">
        <v>239</v>
      </c>
      <c r="E35" s="270">
        <v>8</v>
      </c>
      <c r="F35" s="271">
        <v>24.24</v>
      </c>
      <c r="G35" s="271">
        <v>193.92</v>
      </c>
    </row>
    <row r="36" spans="1:7">
      <c r="A36" s="267" t="s">
        <v>251</v>
      </c>
      <c r="B36" s="268" t="s">
        <v>2596</v>
      </c>
      <c r="C36" s="268" t="s">
        <v>252</v>
      </c>
      <c r="D36" s="269" t="s">
        <v>239</v>
      </c>
      <c r="E36" s="270">
        <v>8</v>
      </c>
      <c r="F36" s="271">
        <v>24.33</v>
      </c>
      <c r="G36" s="271">
        <v>194.64</v>
      </c>
    </row>
    <row r="37" spans="1:7">
      <c r="A37" s="267" t="s">
        <v>240</v>
      </c>
      <c r="B37" s="268" t="s">
        <v>2596</v>
      </c>
      <c r="C37" s="268" t="s">
        <v>241</v>
      </c>
      <c r="D37" s="269" t="s">
        <v>239</v>
      </c>
      <c r="E37" s="270">
        <v>8.1199999999999992</v>
      </c>
      <c r="F37" s="271">
        <v>19.29</v>
      </c>
      <c r="G37" s="271">
        <v>156.63</v>
      </c>
    </row>
    <row r="38" spans="1:7">
      <c r="A38" s="267" t="s">
        <v>237</v>
      </c>
      <c r="B38" s="268" t="s">
        <v>2596</v>
      </c>
      <c r="C38" s="268" t="s">
        <v>238</v>
      </c>
      <c r="D38" s="269" t="s">
        <v>239</v>
      </c>
      <c r="E38" s="270">
        <v>8</v>
      </c>
      <c r="F38" s="271">
        <v>23.96</v>
      </c>
      <c r="G38" s="271">
        <v>191.68</v>
      </c>
    </row>
    <row r="39" spans="1:7">
      <c r="A39" s="272" t="s">
        <v>2202</v>
      </c>
      <c r="B39" s="273" t="s">
        <v>2596</v>
      </c>
      <c r="C39" s="273" t="s">
        <v>2203</v>
      </c>
      <c r="D39" s="274" t="s">
        <v>210</v>
      </c>
      <c r="E39" s="275">
        <v>1</v>
      </c>
      <c r="F39" s="276">
        <v>22.36</v>
      </c>
      <c r="G39" s="276">
        <v>22.36</v>
      </c>
    </row>
    <row r="40" spans="1:7" ht="25.5">
      <c r="A40" s="272" t="s">
        <v>2204</v>
      </c>
      <c r="B40" s="273" t="s">
        <v>2596</v>
      </c>
      <c r="C40" s="273" t="s">
        <v>2205</v>
      </c>
      <c r="D40" s="274" t="s">
        <v>26</v>
      </c>
      <c r="E40" s="275">
        <v>5</v>
      </c>
      <c r="F40" s="276">
        <v>14.65</v>
      </c>
      <c r="G40" s="276">
        <v>73.25</v>
      </c>
    </row>
    <row r="41" spans="1:7" ht="25.5">
      <c r="A41" s="272" t="s">
        <v>272</v>
      </c>
      <c r="B41" s="273" t="s">
        <v>2596</v>
      </c>
      <c r="C41" s="273" t="s">
        <v>273</v>
      </c>
      <c r="D41" s="274" t="s">
        <v>157</v>
      </c>
      <c r="E41" s="275">
        <v>1.89E-2</v>
      </c>
      <c r="F41" s="276">
        <v>137.5</v>
      </c>
      <c r="G41" s="276">
        <v>2.59</v>
      </c>
    </row>
    <row r="42" spans="1:7" ht="38.25">
      <c r="A42" s="272" t="s">
        <v>2206</v>
      </c>
      <c r="B42" s="273" t="s">
        <v>2596</v>
      </c>
      <c r="C42" s="273" t="s">
        <v>2207</v>
      </c>
      <c r="D42" s="274" t="s">
        <v>24</v>
      </c>
      <c r="E42" s="275">
        <v>1</v>
      </c>
      <c r="F42" s="276">
        <v>122.09</v>
      </c>
      <c r="G42" s="276">
        <v>122.09</v>
      </c>
    </row>
    <row r="43" spans="1:7" ht="38.25">
      <c r="A43" s="272" t="s">
        <v>2208</v>
      </c>
      <c r="B43" s="273" t="s">
        <v>2596</v>
      </c>
      <c r="C43" s="273" t="s">
        <v>2209</v>
      </c>
      <c r="D43" s="274" t="s">
        <v>26</v>
      </c>
      <c r="E43" s="275">
        <v>8</v>
      </c>
      <c r="F43" s="276">
        <v>24.33</v>
      </c>
      <c r="G43" s="276">
        <v>194.64</v>
      </c>
    </row>
    <row r="44" spans="1:7">
      <c r="A44" s="272" t="s">
        <v>2210</v>
      </c>
      <c r="B44" s="273" t="s">
        <v>2596</v>
      </c>
      <c r="C44" s="273" t="s">
        <v>2211</v>
      </c>
      <c r="D44" s="274" t="s">
        <v>26</v>
      </c>
      <c r="E44" s="275">
        <v>30</v>
      </c>
      <c r="F44" s="276">
        <v>4.6900000000000004</v>
      </c>
      <c r="G44" s="276">
        <v>140.69999999999999</v>
      </c>
    </row>
    <row r="45" spans="1:7" ht="38.25">
      <c r="A45" s="272" t="s">
        <v>2212</v>
      </c>
      <c r="B45" s="273" t="s">
        <v>2596</v>
      </c>
      <c r="C45" s="273" t="s">
        <v>2213</v>
      </c>
      <c r="D45" s="274" t="s">
        <v>26</v>
      </c>
      <c r="E45" s="275">
        <v>25</v>
      </c>
      <c r="F45" s="276">
        <v>24.96</v>
      </c>
      <c r="G45" s="276">
        <v>624</v>
      </c>
    </row>
    <row r="46" spans="1:7">
      <c r="A46" s="272" t="s">
        <v>2214</v>
      </c>
      <c r="B46" s="273" t="s">
        <v>2596</v>
      </c>
      <c r="C46" s="273" t="s">
        <v>2215</v>
      </c>
      <c r="D46" s="274" t="s">
        <v>24</v>
      </c>
      <c r="E46" s="275">
        <v>30</v>
      </c>
      <c r="F46" s="276">
        <v>0.81</v>
      </c>
      <c r="G46" s="276">
        <v>24.3</v>
      </c>
    </row>
    <row r="47" spans="1:7" ht="25.5">
      <c r="A47" s="272" t="s">
        <v>2216</v>
      </c>
      <c r="B47" s="273" t="s">
        <v>2596</v>
      </c>
      <c r="C47" s="273" t="s">
        <v>2217</v>
      </c>
      <c r="D47" s="274" t="s">
        <v>24</v>
      </c>
      <c r="E47" s="275">
        <v>1</v>
      </c>
      <c r="F47" s="276">
        <v>439</v>
      </c>
      <c r="G47" s="276">
        <v>439</v>
      </c>
    </row>
    <row r="48" spans="1:7" ht="15">
      <c r="A48" s="259" t="s">
        <v>232</v>
      </c>
      <c r="B48" s="260" t="s">
        <v>2594</v>
      </c>
      <c r="C48" s="260" t="s">
        <v>233</v>
      </c>
      <c r="D48" s="261" t="s">
        <v>234</v>
      </c>
      <c r="E48" s="259" t="s">
        <v>235</v>
      </c>
      <c r="F48" s="259" t="s">
        <v>236</v>
      </c>
      <c r="G48" s="259" t="s">
        <v>106</v>
      </c>
    </row>
    <row r="49" spans="1:7">
      <c r="A49" s="262" t="s">
        <v>680</v>
      </c>
      <c r="B49" s="263" t="s">
        <v>2595</v>
      </c>
      <c r="C49" s="263" t="s">
        <v>407</v>
      </c>
      <c r="D49" s="264" t="s">
        <v>157</v>
      </c>
      <c r="E49" s="265">
        <v>1</v>
      </c>
      <c r="F49" s="266">
        <v>111.97</v>
      </c>
      <c r="G49" s="266">
        <v>111.97</v>
      </c>
    </row>
    <row r="50" spans="1:7" ht="25.5">
      <c r="A50" s="267" t="s">
        <v>2218</v>
      </c>
      <c r="B50" s="268" t="s">
        <v>2596</v>
      </c>
      <c r="C50" s="268" t="s">
        <v>2219</v>
      </c>
      <c r="D50" s="269" t="s">
        <v>268</v>
      </c>
      <c r="E50" s="270">
        <v>1.5562</v>
      </c>
      <c r="F50" s="271">
        <v>22.37</v>
      </c>
      <c r="G50" s="271">
        <v>34.81</v>
      </c>
    </row>
    <row r="51" spans="1:7" ht="25.5">
      <c r="A51" s="267" t="s">
        <v>2220</v>
      </c>
      <c r="B51" s="268" t="s">
        <v>2596</v>
      </c>
      <c r="C51" s="268" t="s">
        <v>2221</v>
      </c>
      <c r="D51" s="269" t="s">
        <v>269</v>
      </c>
      <c r="E51" s="270">
        <v>0.44109999999999999</v>
      </c>
      <c r="F51" s="271">
        <v>20.23</v>
      </c>
      <c r="G51" s="271">
        <v>8.92</v>
      </c>
    </row>
    <row r="52" spans="1:7">
      <c r="A52" s="267" t="s">
        <v>251</v>
      </c>
      <c r="B52" s="268" t="s">
        <v>2596</v>
      </c>
      <c r="C52" s="268" t="s">
        <v>252</v>
      </c>
      <c r="D52" s="269" t="s">
        <v>239</v>
      </c>
      <c r="E52" s="270">
        <v>0.30509999999999998</v>
      </c>
      <c r="F52" s="271">
        <v>24.33</v>
      </c>
      <c r="G52" s="271">
        <v>7.42</v>
      </c>
    </row>
    <row r="53" spans="1:7">
      <c r="A53" s="267" t="s">
        <v>240</v>
      </c>
      <c r="B53" s="268" t="s">
        <v>2596</v>
      </c>
      <c r="C53" s="268" t="s">
        <v>241</v>
      </c>
      <c r="D53" s="269" t="s">
        <v>239</v>
      </c>
      <c r="E53" s="270">
        <v>3.153</v>
      </c>
      <c r="F53" s="271">
        <v>19.29</v>
      </c>
      <c r="G53" s="271">
        <v>60.82</v>
      </c>
    </row>
    <row r="54" spans="1:7" ht="15">
      <c r="A54" s="259" t="s">
        <v>232</v>
      </c>
      <c r="B54" s="260" t="s">
        <v>2594</v>
      </c>
      <c r="C54" s="260" t="s">
        <v>233</v>
      </c>
      <c r="D54" s="261" t="s">
        <v>234</v>
      </c>
      <c r="E54" s="259" t="s">
        <v>235</v>
      </c>
      <c r="F54" s="259" t="s">
        <v>236</v>
      </c>
      <c r="G54" s="259" t="s">
        <v>106</v>
      </c>
    </row>
    <row r="55" spans="1:7" ht="25.5">
      <c r="A55" s="262" t="s">
        <v>714</v>
      </c>
      <c r="B55" s="263" t="s">
        <v>2595</v>
      </c>
      <c r="C55" s="263" t="s">
        <v>527</v>
      </c>
      <c r="D55" s="264" t="s">
        <v>157</v>
      </c>
      <c r="E55" s="265">
        <v>1</v>
      </c>
      <c r="F55" s="266">
        <v>943.99</v>
      </c>
      <c r="G55" s="266">
        <v>943.99</v>
      </c>
    </row>
    <row r="56" spans="1:7">
      <c r="A56" s="267" t="s">
        <v>251</v>
      </c>
      <c r="B56" s="268" t="s">
        <v>2596</v>
      </c>
      <c r="C56" s="268" t="s">
        <v>252</v>
      </c>
      <c r="D56" s="269" t="s">
        <v>239</v>
      </c>
      <c r="E56" s="270">
        <v>0.49299999999999999</v>
      </c>
      <c r="F56" s="271">
        <v>24.33</v>
      </c>
      <c r="G56" s="271">
        <v>11.99</v>
      </c>
    </row>
    <row r="57" spans="1:7">
      <c r="A57" s="267" t="s">
        <v>240</v>
      </c>
      <c r="B57" s="268" t="s">
        <v>2596</v>
      </c>
      <c r="C57" s="268" t="s">
        <v>241</v>
      </c>
      <c r="D57" s="269" t="s">
        <v>239</v>
      </c>
      <c r="E57" s="270">
        <v>0.74</v>
      </c>
      <c r="F57" s="271">
        <v>19.29</v>
      </c>
      <c r="G57" s="271">
        <v>14.27</v>
      </c>
    </row>
    <row r="58" spans="1:7" ht="25.5">
      <c r="A58" s="267" t="s">
        <v>354</v>
      </c>
      <c r="B58" s="268" t="s">
        <v>2596</v>
      </c>
      <c r="C58" s="268" t="s">
        <v>355</v>
      </c>
      <c r="D58" s="269" t="s">
        <v>268</v>
      </c>
      <c r="E58" s="270">
        <v>0.12</v>
      </c>
      <c r="F58" s="271">
        <v>1.36</v>
      </c>
      <c r="G58" s="271">
        <v>0.16</v>
      </c>
    </row>
    <row r="59" spans="1:7" ht="25.5">
      <c r="A59" s="267" t="s">
        <v>356</v>
      </c>
      <c r="B59" s="268" t="s">
        <v>2596</v>
      </c>
      <c r="C59" s="268" t="s">
        <v>357</v>
      </c>
      <c r="D59" s="269" t="s">
        <v>269</v>
      </c>
      <c r="E59" s="270">
        <v>0.126</v>
      </c>
      <c r="F59" s="271">
        <v>0.49</v>
      </c>
      <c r="G59" s="271">
        <v>0.06</v>
      </c>
    </row>
    <row r="60" spans="1:7" ht="38.25">
      <c r="A60" s="272" t="s">
        <v>358</v>
      </c>
      <c r="B60" s="273" t="s">
        <v>2596</v>
      </c>
      <c r="C60" s="273" t="s">
        <v>359</v>
      </c>
      <c r="D60" s="274" t="s">
        <v>157</v>
      </c>
      <c r="E60" s="275">
        <v>1.1499999999999999</v>
      </c>
      <c r="F60" s="276">
        <v>731.17</v>
      </c>
      <c r="G60" s="276">
        <v>840.84</v>
      </c>
    </row>
    <row r="61" spans="1:7" ht="25.5">
      <c r="A61" s="272" t="s">
        <v>360</v>
      </c>
      <c r="B61" s="273" t="s">
        <v>2596</v>
      </c>
      <c r="C61" s="273" t="s">
        <v>2222</v>
      </c>
      <c r="D61" s="274" t="s">
        <v>157</v>
      </c>
      <c r="E61" s="275">
        <v>1.1499999999999999</v>
      </c>
      <c r="F61" s="276">
        <v>66.67</v>
      </c>
      <c r="G61" s="276">
        <v>76.67</v>
      </c>
    </row>
    <row r="62" spans="1:7" ht="15">
      <c r="A62" s="259" t="s">
        <v>232</v>
      </c>
      <c r="B62" s="260" t="s">
        <v>2594</v>
      </c>
      <c r="C62" s="260" t="s">
        <v>233</v>
      </c>
      <c r="D62" s="261" t="s">
        <v>234</v>
      </c>
      <c r="E62" s="259" t="s">
        <v>235</v>
      </c>
      <c r="F62" s="259" t="s">
        <v>236</v>
      </c>
      <c r="G62" s="259" t="s">
        <v>106</v>
      </c>
    </row>
    <row r="63" spans="1:7" ht="38.25">
      <c r="A63" s="262" t="s">
        <v>214</v>
      </c>
      <c r="B63" s="263" t="s">
        <v>2595</v>
      </c>
      <c r="C63" s="263" t="s">
        <v>215</v>
      </c>
      <c r="D63" s="264" t="s">
        <v>157</v>
      </c>
      <c r="E63" s="265">
        <v>1</v>
      </c>
      <c r="F63" s="266">
        <v>899.04</v>
      </c>
      <c r="G63" s="266">
        <v>899.04</v>
      </c>
    </row>
    <row r="64" spans="1:7">
      <c r="A64" s="267" t="s">
        <v>237</v>
      </c>
      <c r="B64" s="268" t="s">
        <v>2596</v>
      </c>
      <c r="C64" s="268" t="s">
        <v>238</v>
      </c>
      <c r="D64" s="269" t="s">
        <v>239</v>
      </c>
      <c r="E64" s="270">
        <v>8.5000000000000006E-2</v>
      </c>
      <c r="F64" s="271">
        <v>23.96</v>
      </c>
      <c r="G64" s="271">
        <v>2.0299999999999998</v>
      </c>
    </row>
    <row r="65" spans="1:7">
      <c r="A65" s="267" t="s">
        <v>251</v>
      </c>
      <c r="B65" s="268" t="s">
        <v>2596</v>
      </c>
      <c r="C65" s="268" t="s">
        <v>252</v>
      </c>
      <c r="D65" s="269" t="s">
        <v>239</v>
      </c>
      <c r="E65" s="270">
        <v>0.51200000000000001</v>
      </c>
      <c r="F65" s="271">
        <v>24.33</v>
      </c>
      <c r="G65" s="271">
        <v>12.45</v>
      </c>
    </row>
    <row r="66" spans="1:7">
      <c r="A66" s="267" t="s">
        <v>240</v>
      </c>
      <c r="B66" s="268" t="s">
        <v>2596</v>
      </c>
      <c r="C66" s="268" t="s">
        <v>241</v>
      </c>
      <c r="D66" s="269" t="s">
        <v>239</v>
      </c>
      <c r="E66" s="270">
        <v>0.58599999999999997</v>
      </c>
      <c r="F66" s="271">
        <v>19.29</v>
      </c>
      <c r="G66" s="271">
        <v>11.3</v>
      </c>
    </row>
    <row r="67" spans="1:7" ht="25.5">
      <c r="A67" s="267" t="s">
        <v>354</v>
      </c>
      <c r="B67" s="268" t="s">
        <v>2596</v>
      </c>
      <c r="C67" s="268" t="s">
        <v>355</v>
      </c>
      <c r="D67" s="269" t="s">
        <v>268</v>
      </c>
      <c r="E67" s="270">
        <v>4.3999999999999997E-2</v>
      </c>
      <c r="F67" s="271">
        <v>1.36</v>
      </c>
      <c r="G67" s="271">
        <v>0.05</v>
      </c>
    </row>
    <row r="68" spans="1:7" ht="25.5">
      <c r="A68" s="267" t="s">
        <v>356</v>
      </c>
      <c r="B68" s="268" t="s">
        <v>2596</v>
      </c>
      <c r="C68" s="268" t="s">
        <v>357</v>
      </c>
      <c r="D68" s="269" t="s">
        <v>269</v>
      </c>
      <c r="E68" s="270">
        <v>0.127</v>
      </c>
      <c r="F68" s="271">
        <v>0.49</v>
      </c>
      <c r="G68" s="271">
        <v>0.06</v>
      </c>
    </row>
    <row r="69" spans="1:7" ht="38.25">
      <c r="A69" s="272" t="s">
        <v>358</v>
      </c>
      <c r="B69" s="273" t="s">
        <v>2596</v>
      </c>
      <c r="C69" s="273" t="s">
        <v>359</v>
      </c>
      <c r="D69" s="274" t="s">
        <v>157</v>
      </c>
      <c r="E69" s="275">
        <v>1.103</v>
      </c>
      <c r="F69" s="276">
        <v>731.17</v>
      </c>
      <c r="G69" s="276">
        <v>806.48</v>
      </c>
    </row>
    <row r="70" spans="1:7" ht="25.5">
      <c r="A70" s="272" t="s">
        <v>360</v>
      </c>
      <c r="B70" s="273" t="s">
        <v>2596</v>
      </c>
      <c r="C70" s="273" t="s">
        <v>2222</v>
      </c>
      <c r="D70" s="274" t="s">
        <v>157</v>
      </c>
      <c r="E70" s="275">
        <v>1</v>
      </c>
      <c r="F70" s="276">
        <v>66.67</v>
      </c>
      <c r="G70" s="276">
        <v>66.67</v>
      </c>
    </row>
    <row r="71" spans="1:7" ht="15">
      <c r="A71" s="259" t="s">
        <v>232</v>
      </c>
      <c r="B71" s="260" t="s">
        <v>2594</v>
      </c>
      <c r="C71" s="260" t="s">
        <v>233</v>
      </c>
      <c r="D71" s="261" t="s">
        <v>234</v>
      </c>
      <c r="E71" s="259" t="s">
        <v>235</v>
      </c>
      <c r="F71" s="259" t="s">
        <v>236</v>
      </c>
      <c r="G71" s="259" t="s">
        <v>106</v>
      </c>
    </row>
    <row r="72" spans="1:7">
      <c r="A72" s="262" t="s">
        <v>217</v>
      </c>
      <c r="B72" s="263" t="s">
        <v>2595</v>
      </c>
      <c r="C72" s="263" t="s">
        <v>218</v>
      </c>
      <c r="D72" s="264" t="s">
        <v>210</v>
      </c>
      <c r="E72" s="265">
        <v>1</v>
      </c>
      <c r="F72" s="266">
        <v>11.31</v>
      </c>
      <c r="G72" s="266">
        <v>11.31</v>
      </c>
    </row>
    <row r="73" spans="1:7">
      <c r="A73" s="267" t="s">
        <v>364</v>
      </c>
      <c r="B73" s="268" t="s">
        <v>2596</v>
      </c>
      <c r="C73" s="268" t="s">
        <v>365</v>
      </c>
      <c r="D73" s="269" t="s">
        <v>239</v>
      </c>
      <c r="E73" s="270">
        <v>0.04</v>
      </c>
      <c r="F73" s="271">
        <v>24.14</v>
      </c>
      <c r="G73" s="271">
        <v>0.96</v>
      </c>
    </row>
    <row r="74" spans="1:7">
      <c r="A74" s="267" t="s">
        <v>240</v>
      </c>
      <c r="B74" s="268" t="s">
        <v>2596</v>
      </c>
      <c r="C74" s="268" t="s">
        <v>241</v>
      </c>
      <c r="D74" s="269" t="s">
        <v>239</v>
      </c>
      <c r="E74" s="270">
        <v>0.04</v>
      </c>
      <c r="F74" s="271">
        <v>19.29</v>
      </c>
      <c r="G74" s="271">
        <v>0.77</v>
      </c>
    </row>
    <row r="75" spans="1:7" ht="25.5">
      <c r="A75" s="267" t="s">
        <v>366</v>
      </c>
      <c r="B75" s="268" t="s">
        <v>2596</v>
      </c>
      <c r="C75" s="268" t="s">
        <v>367</v>
      </c>
      <c r="D75" s="269" t="s">
        <v>26</v>
      </c>
      <c r="E75" s="270">
        <v>6.0000000000000001E-3</v>
      </c>
      <c r="F75" s="271">
        <v>57.35</v>
      </c>
      <c r="G75" s="271">
        <v>0.34</v>
      </c>
    </row>
    <row r="76" spans="1:7">
      <c r="A76" s="272" t="s">
        <v>368</v>
      </c>
      <c r="B76" s="273" t="s">
        <v>2595</v>
      </c>
      <c r="C76" s="273" t="s">
        <v>369</v>
      </c>
      <c r="D76" s="274" t="s">
        <v>210</v>
      </c>
      <c r="E76" s="275">
        <v>1.05</v>
      </c>
      <c r="F76" s="276">
        <v>8.8000000000000007</v>
      </c>
      <c r="G76" s="276">
        <v>9.24</v>
      </c>
    </row>
    <row r="77" spans="1:7" ht="15">
      <c r="A77" s="259" t="s">
        <v>232</v>
      </c>
      <c r="B77" s="260" t="s">
        <v>2594</v>
      </c>
      <c r="C77" s="260" t="s">
        <v>233</v>
      </c>
      <c r="D77" s="261" t="s">
        <v>234</v>
      </c>
      <c r="E77" s="259" t="s">
        <v>235</v>
      </c>
      <c r="F77" s="259" t="s">
        <v>236</v>
      </c>
      <c r="G77" s="259" t="s">
        <v>106</v>
      </c>
    </row>
    <row r="78" spans="1:7">
      <c r="A78" s="262" t="s">
        <v>219</v>
      </c>
      <c r="B78" s="263" t="s">
        <v>2595</v>
      </c>
      <c r="C78" s="263" t="s">
        <v>220</v>
      </c>
      <c r="D78" s="264" t="s">
        <v>210</v>
      </c>
      <c r="E78" s="265">
        <v>1</v>
      </c>
      <c r="F78" s="266">
        <v>3.67</v>
      </c>
      <c r="G78" s="266">
        <v>3.67</v>
      </c>
    </row>
    <row r="79" spans="1:7" ht="25.5">
      <c r="A79" s="267" t="s">
        <v>253</v>
      </c>
      <c r="B79" s="268" t="s">
        <v>2596</v>
      </c>
      <c r="C79" s="268" t="s">
        <v>254</v>
      </c>
      <c r="D79" s="269" t="s">
        <v>239</v>
      </c>
      <c r="E79" s="270">
        <v>0.02</v>
      </c>
      <c r="F79" s="271">
        <v>21.28</v>
      </c>
      <c r="G79" s="271">
        <v>0.42</v>
      </c>
    </row>
    <row r="80" spans="1:7" ht="25.5">
      <c r="A80" s="267" t="s">
        <v>261</v>
      </c>
      <c r="B80" s="268" t="s">
        <v>2596</v>
      </c>
      <c r="C80" s="268" t="s">
        <v>262</v>
      </c>
      <c r="D80" s="269" t="s">
        <v>239</v>
      </c>
      <c r="E80" s="270">
        <v>0.06</v>
      </c>
      <c r="F80" s="271">
        <v>19.29</v>
      </c>
      <c r="G80" s="271">
        <v>1.1499999999999999</v>
      </c>
    </row>
    <row r="81" spans="1:7" ht="38.25">
      <c r="A81" s="267" t="s">
        <v>370</v>
      </c>
      <c r="B81" s="268" t="s">
        <v>2596</v>
      </c>
      <c r="C81" s="268" t="s">
        <v>371</v>
      </c>
      <c r="D81" s="269" t="s">
        <v>268</v>
      </c>
      <c r="E81" s="270">
        <v>0.01</v>
      </c>
      <c r="F81" s="271">
        <v>210.22</v>
      </c>
      <c r="G81" s="271">
        <v>2.1</v>
      </c>
    </row>
    <row r="82" spans="1:7" ht="15">
      <c r="A82" s="259" t="s">
        <v>232</v>
      </c>
      <c r="B82" s="260" t="s">
        <v>2594</v>
      </c>
      <c r="C82" s="260" t="s">
        <v>233</v>
      </c>
      <c r="D82" s="261" t="s">
        <v>234</v>
      </c>
      <c r="E82" s="259" t="s">
        <v>235</v>
      </c>
      <c r="F82" s="259" t="s">
        <v>236</v>
      </c>
      <c r="G82" s="259" t="s">
        <v>106</v>
      </c>
    </row>
    <row r="83" spans="1:7" ht="25.5">
      <c r="A83" s="262" t="s">
        <v>750</v>
      </c>
      <c r="B83" s="263" t="s">
        <v>2595</v>
      </c>
      <c r="C83" s="263" t="s">
        <v>751</v>
      </c>
      <c r="D83" s="264" t="s">
        <v>24</v>
      </c>
      <c r="E83" s="265">
        <v>1</v>
      </c>
      <c r="F83" s="266">
        <v>433949.77</v>
      </c>
      <c r="G83" s="266">
        <v>433949.77</v>
      </c>
    </row>
    <row r="84" spans="1:7" ht="25.5">
      <c r="A84" s="272" t="s">
        <v>2223</v>
      </c>
      <c r="B84" s="273" t="s">
        <v>2595</v>
      </c>
      <c r="C84" s="273" t="s">
        <v>751</v>
      </c>
      <c r="D84" s="274" t="s">
        <v>24</v>
      </c>
      <c r="E84" s="275">
        <v>1</v>
      </c>
      <c r="F84" s="276">
        <v>433949.77</v>
      </c>
      <c r="G84" s="276">
        <v>433949.77</v>
      </c>
    </row>
    <row r="85" spans="1:7" ht="15">
      <c r="A85" s="259" t="s">
        <v>232</v>
      </c>
      <c r="B85" s="260" t="s">
        <v>2594</v>
      </c>
      <c r="C85" s="260" t="s">
        <v>233</v>
      </c>
      <c r="D85" s="261" t="s">
        <v>234</v>
      </c>
      <c r="E85" s="259" t="s">
        <v>235</v>
      </c>
      <c r="F85" s="259" t="s">
        <v>236</v>
      </c>
      <c r="G85" s="259" t="s">
        <v>106</v>
      </c>
    </row>
    <row r="86" spans="1:7" ht="25.5">
      <c r="A86" s="262" t="s">
        <v>753</v>
      </c>
      <c r="B86" s="263" t="s">
        <v>2595</v>
      </c>
      <c r="C86" s="263" t="s">
        <v>754</v>
      </c>
      <c r="D86" s="264" t="s">
        <v>24</v>
      </c>
      <c r="E86" s="265">
        <v>1</v>
      </c>
      <c r="F86" s="266">
        <v>86449.01</v>
      </c>
      <c r="G86" s="266">
        <v>86449.01</v>
      </c>
    </row>
    <row r="87" spans="1:7" ht="25.5">
      <c r="A87" s="272" t="s">
        <v>2224</v>
      </c>
      <c r="B87" s="273" t="s">
        <v>2595</v>
      </c>
      <c r="C87" s="273" t="s">
        <v>754</v>
      </c>
      <c r="D87" s="274" t="s">
        <v>24</v>
      </c>
      <c r="E87" s="275">
        <v>1</v>
      </c>
      <c r="F87" s="276">
        <v>86449.01</v>
      </c>
      <c r="G87" s="276">
        <v>86449.01</v>
      </c>
    </row>
    <row r="88" spans="1:7" ht="15">
      <c r="A88" s="259" t="s">
        <v>232</v>
      </c>
      <c r="B88" s="260" t="s">
        <v>2594</v>
      </c>
      <c r="C88" s="260" t="s">
        <v>233</v>
      </c>
      <c r="D88" s="261" t="s">
        <v>234</v>
      </c>
      <c r="E88" s="259" t="s">
        <v>235</v>
      </c>
      <c r="F88" s="259" t="s">
        <v>236</v>
      </c>
      <c r="G88" s="259" t="s">
        <v>106</v>
      </c>
    </row>
    <row r="89" spans="1:7" ht="25.5">
      <c r="A89" s="262" t="s">
        <v>756</v>
      </c>
      <c r="B89" s="263" t="s">
        <v>2595</v>
      </c>
      <c r="C89" s="263" t="s">
        <v>757</v>
      </c>
      <c r="D89" s="264" t="s">
        <v>24</v>
      </c>
      <c r="E89" s="265">
        <v>1</v>
      </c>
      <c r="F89" s="266">
        <v>354761.6</v>
      </c>
      <c r="G89" s="266">
        <v>354761.6</v>
      </c>
    </row>
    <row r="90" spans="1:7" ht="25.5">
      <c r="A90" s="272" t="s">
        <v>2225</v>
      </c>
      <c r="B90" s="273" t="s">
        <v>2595</v>
      </c>
      <c r="C90" s="273" t="s">
        <v>757</v>
      </c>
      <c r="D90" s="274" t="s">
        <v>24</v>
      </c>
      <c r="E90" s="275">
        <v>1</v>
      </c>
      <c r="F90" s="276">
        <v>354761.6</v>
      </c>
      <c r="G90" s="276">
        <v>354761.6</v>
      </c>
    </row>
    <row r="91" spans="1:7" ht="15">
      <c r="A91" s="259" t="s">
        <v>232</v>
      </c>
      <c r="B91" s="260" t="s">
        <v>2594</v>
      </c>
      <c r="C91" s="260" t="s">
        <v>233</v>
      </c>
      <c r="D91" s="261" t="s">
        <v>234</v>
      </c>
      <c r="E91" s="259" t="s">
        <v>235</v>
      </c>
      <c r="F91" s="259" t="s">
        <v>236</v>
      </c>
      <c r="G91" s="259" t="s">
        <v>106</v>
      </c>
    </row>
    <row r="92" spans="1:7" ht="25.5">
      <c r="A92" s="262" t="s">
        <v>759</v>
      </c>
      <c r="B92" s="263" t="s">
        <v>2595</v>
      </c>
      <c r="C92" s="263" t="s">
        <v>760</v>
      </c>
      <c r="D92" s="264" t="s">
        <v>24</v>
      </c>
      <c r="E92" s="265">
        <v>1</v>
      </c>
      <c r="F92" s="266">
        <v>68174.02</v>
      </c>
      <c r="G92" s="266">
        <v>68174.02</v>
      </c>
    </row>
    <row r="93" spans="1:7" ht="25.5">
      <c r="A93" s="272" t="s">
        <v>2226</v>
      </c>
      <c r="B93" s="273" t="s">
        <v>2595</v>
      </c>
      <c r="C93" s="273" t="s">
        <v>760</v>
      </c>
      <c r="D93" s="274" t="s">
        <v>24</v>
      </c>
      <c r="E93" s="275">
        <v>1</v>
      </c>
      <c r="F93" s="276">
        <v>68174.02</v>
      </c>
      <c r="G93" s="276">
        <v>68174.02</v>
      </c>
    </row>
    <row r="94" spans="1:7" ht="15">
      <c r="A94" s="259" t="s">
        <v>232</v>
      </c>
      <c r="B94" s="260" t="s">
        <v>2594</v>
      </c>
      <c r="C94" s="260" t="s">
        <v>233</v>
      </c>
      <c r="D94" s="261" t="s">
        <v>234</v>
      </c>
      <c r="E94" s="259" t="s">
        <v>235</v>
      </c>
      <c r="F94" s="259" t="s">
        <v>236</v>
      </c>
      <c r="G94" s="259" t="s">
        <v>106</v>
      </c>
    </row>
    <row r="95" spans="1:7" ht="25.5">
      <c r="A95" s="262" t="s">
        <v>762</v>
      </c>
      <c r="B95" s="263" t="s">
        <v>2595</v>
      </c>
      <c r="C95" s="263" t="s">
        <v>763</v>
      </c>
      <c r="D95" s="264" t="s">
        <v>24</v>
      </c>
      <c r="E95" s="265">
        <v>1</v>
      </c>
      <c r="F95" s="266">
        <v>356236.42</v>
      </c>
      <c r="G95" s="266">
        <v>356236.42</v>
      </c>
    </row>
    <row r="96" spans="1:7" ht="25.5">
      <c r="A96" s="272" t="s">
        <v>2227</v>
      </c>
      <c r="B96" s="273" t="s">
        <v>2595</v>
      </c>
      <c r="C96" s="273" t="s">
        <v>763</v>
      </c>
      <c r="D96" s="274" t="s">
        <v>24</v>
      </c>
      <c r="E96" s="275">
        <v>1</v>
      </c>
      <c r="F96" s="276">
        <v>356236.42</v>
      </c>
      <c r="G96" s="276">
        <v>356236.42</v>
      </c>
    </row>
    <row r="97" spans="1:7" ht="15">
      <c r="A97" s="259" t="s">
        <v>232</v>
      </c>
      <c r="B97" s="260" t="s">
        <v>2594</v>
      </c>
      <c r="C97" s="260" t="s">
        <v>233</v>
      </c>
      <c r="D97" s="261" t="s">
        <v>234</v>
      </c>
      <c r="E97" s="259" t="s">
        <v>235</v>
      </c>
      <c r="F97" s="259" t="s">
        <v>236</v>
      </c>
      <c r="G97" s="259" t="s">
        <v>106</v>
      </c>
    </row>
    <row r="98" spans="1:7" ht="38.25">
      <c r="A98" s="262" t="s">
        <v>765</v>
      </c>
      <c r="B98" s="263" t="s">
        <v>2595</v>
      </c>
      <c r="C98" s="263" t="s">
        <v>766</v>
      </c>
      <c r="D98" s="264" t="s">
        <v>24</v>
      </c>
      <c r="E98" s="265">
        <v>1</v>
      </c>
      <c r="F98" s="266">
        <v>88243</v>
      </c>
      <c r="G98" s="266">
        <v>88243</v>
      </c>
    </row>
    <row r="99" spans="1:7" ht="38.25">
      <c r="A99" s="272" t="s">
        <v>2228</v>
      </c>
      <c r="B99" s="273" t="s">
        <v>2595</v>
      </c>
      <c r="C99" s="273" t="s">
        <v>766</v>
      </c>
      <c r="D99" s="274" t="s">
        <v>24</v>
      </c>
      <c r="E99" s="275">
        <v>1</v>
      </c>
      <c r="F99" s="276">
        <v>88243</v>
      </c>
      <c r="G99" s="276">
        <v>88243</v>
      </c>
    </row>
    <row r="100" spans="1:7" ht="15">
      <c r="A100" s="259" t="s">
        <v>232</v>
      </c>
      <c r="B100" s="260" t="s">
        <v>2594</v>
      </c>
      <c r="C100" s="260" t="s">
        <v>233</v>
      </c>
      <c r="D100" s="261" t="s">
        <v>234</v>
      </c>
      <c r="E100" s="259" t="s">
        <v>235</v>
      </c>
      <c r="F100" s="259" t="s">
        <v>236</v>
      </c>
      <c r="G100" s="259" t="s">
        <v>106</v>
      </c>
    </row>
    <row r="101" spans="1:7" ht="38.25">
      <c r="A101" s="262" t="s">
        <v>773</v>
      </c>
      <c r="B101" s="263" t="s">
        <v>2595</v>
      </c>
      <c r="C101" s="263" t="s">
        <v>410</v>
      </c>
      <c r="D101" s="264" t="s">
        <v>412</v>
      </c>
      <c r="E101" s="265">
        <v>1</v>
      </c>
      <c r="F101" s="266">
        <v>25.5</v>
      </c>
      <c r="G101" s="266">
        <v>25.5</v>
      </c>
    </row>
    <row r="102" spans="1:7" ht="51">
      <c r="A102" s="272" t="s">
        <v>2229</v>
      </c>
      <c r="B102" s="273" t="s">
        <v>2596</v>
      </c>
      <c r="C102" s="273" t="s">
        <v>2230</v>
      </c>
      <c r="D102" s="274" t="s">
        <v>412</v>
      </c>
      <c r="E102" s="275">
        <v>1</v>
      </c>
      <c r="F102" s="276">
        <v>25.5</v>
      </c>
      <c r="G102" s="276">
        <v>25.5</v>
      </c>
    </row>
    <row r="103" spans="1:7" ht="15">
      <c r="A103" s="259" t="s">
        <v>232</v>
      </c>
      <c r="B103" s="260" t="s">
        <v>2594</v>
      </c>
      <c r="C103" s="260" t="s">
        <v>233</v>
      </c>
      <c r="D103" s="261" t="s">
        <v>234</v>
      </c>
      <c r="E103" s="259" t="s">
        <v>235</v>
      </c>
      <c r="F103" s="259" t="s">
        <v>236</v>
      </c>
      <c r="G103" s="259" t="s">
        <v>106</v>
      </c>
    </row>
    <row r="104" spans="1:7">
      <c r="A104" s="262" t="s">
        <v>783</v>
      </c>
      <c r="B104" s="263" t="s">
        <v>2595</v>
      </c>
      <c r="C104" s="263" t="s">
        <v>784</v>
      </c>
      <c r="D104" s="264" t="s">
        <v>27</v>
      </c>
      <c r="E104" s="265">
        <v>1</v>
      </c>
      <c r="F104" s="266">
        <v>911.41</v>
      </c>
      <c r="G104" s="266">
        <v>911.41</v>
      </c>
    </row>
    <row r="105" spans="1:7">
      <c r="A105" s="267" t="s">
        <v>2231</v>
      </c>
      <c r="B105" s="268" t="s">
        <v>2596</v>
      </c>
      <c r="C105" s="268" t="s">
        <v>2232</v>
      </c>
      <c r="D105" s="269" t="s">
        <v>239</v>
      </c>
      <c r="E105" s="270">
        <v>0.75</v>
      </c>
      <c r="F105" s="271">
        <v>22.61</v>
      </c>
      <c r="G105" s="271">
        <v>16.95</v>
      </c>
    </row>
    <row r="106" spans="1:7">
      <c r="A106" s="267" t="s">
        <v>240</v>
      </c>
      <c r="B106" s="268" t="s">
        <v>2596</v>
      </c>
      <c r="C106" s="268" t="s">
        <v>241</v>
      </c>
      <c r="D106" s="269" t="s">
        <v>239</v>
      </c>
      <c r="E106" s="270">
        <v>0.75</v>
      </c>
      <c r="F106" s="271">
        <v>19.29</v>
      </c>
      <c r="G106" s="271">
        <v>14.46</v>
      </c>
    </row>
    <row r="107" spans="1:7" ht="38.25">
      <c r="A107" s="272" t="s">
        <v>2233</v>
      </c>
      <c r="B107" s="273" t="s">
        <v>2595</v>
      </c>
      <c r="C107" s="273" t="s">
        <v>1962</v>
      </c>
      <c r="D107" s="274" t="s">
        <v>27</v>
      </c>
      <c r="E107" s="275">
        <v>1</v>
      </c>
      <c r="F107" s="276">
        <v>880</v>
      </c>
      <c r="G107" s="276">
        <v>880</v>
      </c>
    </row>
    <row r="108" spans="1:7" ht="15">
      <c r="A108" s="259" t="s">
        <v>232</v>
      </c>
      <c r="B108" s="260" t="s">
        <v>2594</v>
      </c>
      <c r="C108" s="260" t="s">
        <v>233</v>
      </c>
      <c r="D108" s="261" t="s">
        <v>234</v>
      </c>
      <c r="E108" s="259" t="s">
        <v>235</v>
      </c>
      <c r="F108" s="259" t="s">
        <v>236</v>
      </c>
      <c r="G108" s="259" t="s">
        <v>106</v>
      </c>
    </row>
    <row r="109" spans="1:7" ht="25.5">
      <c r="A109" s="262" t="s">
        <v>789</v>
      </c>
      <c r="B109" s="263" t="s">
        <v>2595</v>
      </c>
      <c r="C109" s="263" t="s">
        <v>577</v>
      </c>
      <c r="D109" s="264" t="s">
        <v>27</v>
      </c>
      <c r="E109" s="265">
        <v>1</v>
      </c>
      <c r="F109" s="266">
        <v>138.38999999999999</v>
      </c>
      <c r="G109" s="266">
        <v>138.38999999999999</v>
      </c>
    </row>
    <row r="110" spans="1:7">
      <c r="A110" s="267" t="s">
        <v>2234</v>
      </c>
      <c r="B110" s="268" t="s">
        <v>2596</v>
      </c>
      <c r="C110" s="268" t="s">
        <v>2235</v>
      </c>
      <c r="D110" s="269" t="s">
        <v>239</v>
      </c>
      <c r="E110" s="270">
        <v>0.6</v>
      </c>
      <c r="F110" s="271">
        <v>21.98</v>
      </c>
      <c r="G110" s="271">
        <v>13.18</v>
      </c>
    </row>
    <row r="111" spans="1:7">
      <c r="A111" s="267" t="s">
        <v>240</v>
      </c>
      <c r="B111" s="268" t="s">
        <v>2596</v>
      </c>
      <c r="C111" s="268" t="s">
        <v>241</v>
      </c>
      <c r="D111" s="269" t="s">
        <v>239</v>
      </c>
      <c r="E111" s="270">
        <v>0.6</v>
      </c>
      <c r="F111" s="271">
        <v>19.29</v>
      </c>
      <c r="G111" s="271">
        <v>11.57</v>
      </c>
    </row>
    <row r="112" spans="1:7" ht="25.5">
      <c r="A112" s="272" t="s">
        <v>2236</v>
      </c>
      <c r="B112" s="273" t="s">
        <v>2596</v>
      </c>
      <c r="C112" s="273" t="s">
        <v>2237</v>
      </c>
      <c r="D112" s="274" t="s">
        <v>210</v>
      </c>
      <c r="E112" s="275">
        <v>3</v>
      </c>
      <c r="F112" s="276">
        <v>28.37</v>
      </c>
      <c r="G112" s="276">
        <v>85.11</v>
      </c>
    </row>
    <row r="113" spans="1:7" ht="25.5">
      <c r="A113" s="272" t="s">
        <v>2238</v>
      </c>
      <c r="B113" s="273" t="s">
        <v>2596</v>
      </c>
      <c r="C113" s="273" t="s">
        <v>2239</v>
      </c>
      <c r="D113" s="274" t="s">
        <v>27</v>
      </c>
      <c r="E113" s="275">
        <v>1.05</v>
      </c>
      <c r="F113" s="276">
        <v>27.18</v>
      </c>
      <c r="G113" s="276">
        <v>28.53</v>
      </c>
    </row>
    <row r="114" spans="1:7" ht="15">
      <c r="A114" s="259" t="s">
        <v>232</v>
      </c>
      <c r="B114" s="260" t="s">
        <v>2594</v>
      </c>
      <c r="C114" s="260" t="s">
        <v>233</v>
      </c>
      <c r="D114" s="261" t="s">
        <v>234</v>
      </c>
      <c r="E114" s="259" t="s">
        <v>235</v>
      </c>
      <c r="F114" s="259" t="s">
        <v>236</v>
      </c>
      <c r="G114" s="259" t="s">
        <v>106</v>
      </c>
    </row>
    <row r="115" spans="1:7" ht="38.25">
      <c r="A115" s="262" t="s">
        <v>801</v>
      </c>
      <c r="B115" s="263" t="s">
        <v>2595</v>
      </c>
      <c r="C115" s="263" t="s">
        <v>802</v>
      </c>
      <c r="D115" s="264" t="s">
        <v>27</v>
      </c>
      <c r="E115" s="265">
        <v>1</v>
      </c>
      <c r="F115" s="266">
        <v>328.31</v>
      </c>
      <c r="G115" s="266">
        <v>328.31</v>
      </c>
    </row>
    <row r="116" spans="1:7">
      <c r="A116" s="267" t="s">
        <v>255</v>
      </c>
      <c r="B116" s="268" t="s">
        <v>2596</v>
      </c>
      <c r="C116" s="268" t="s">
        <v>256</v>
      </c>
      <c r="D116" s="269" t="s">
        <v>239</v>
      </c>
      <c r="E116" s="270">
        <v>0.74070000000000003</v>
      </c>
      <c r="F116" s="271">
        <v>24.21</v>
      </c>
      <c r="G116" s="271">
        <v>17.93</v>
      </c>
    </row>
    <row r="117" spans="1:7">
      <c r="A117" s="267" t="s">
        <v>240</v>
      </c>
      <c r="B117" s="268" t="s">
        <v>2596</v>
      </c>
      <c r="C117" s="268" t="s">
        <v>241</v>
      </c>
      <c r="D117" s="269" t="s">
        <v>239</v>
      </c>
      <c r="E117" s="270">
        <v>0.32590000000000002</v>
      </c>
      <c r="F117" s="271">
        <v>19.29</v>
      </c>
      <c r="G117" s="271">
        <v>6.28</v>
      </c>
    </row>
    <row r="118" spans="1:7">
      <c r="A118" s="272" t="s">
        <v>2240</v>
      </c>
      <c r="B118" s="273" t="s">
        <v>2596</v>
      </c>
      <c r="C118" s="273" t="s">
        <v>2241</v>
      </c>
      <c r="D118" s="274" t="s">
        <v>210</v>
      </c>
      <c r="E118" s="275">
        <v>6.85</v>
      </c>
      <c r="F118" s="276">
        <v>1.1499999999999999</v>
      </c>
      <c r="G118" s="276">
        <v>7.87</v>
      </c>
    </row>
    <row r="119" spans="1:7">
      <c r="A119" s="272" t="s">
        <v>257</v>
      </c>
      <c r="B119" s="273" t="s">
        <v>2596</v>
      </c>
      <c r="C119" s="273" t="s">
        <v>258</v>
      </c>
      <c r="D119" s="274" t="s">
        <v>210</v>
      </c>
      <c r="E119" s="275">
        <v>0.14099999999999999</v>
      </c>
      <c r="F119" s="276">
        <v>6.75</v>
      </c>
      <c r="G119" s="276">
        <v>0.95</v>
      </c>
    </row>
    <row r="120" spans="1:7">
      <c r="A120" s="272" t="s">
        <v>2242</v>
      </c>
      <c r="B120" s="273" t="s">
        <v>2595</v>
      </c>
      <c r="C120" s="273" t="s">
        <v>1872</v>
      </c>
      <c r="D120" s="274" t="s">
        <v>162</v>
      </c>
      <c r="E120" s="275">
        <v>1.0864</v>
      </c>
      <c r="F120" s="276">
        <v>271.8</v>
      </c>
      <c r="G120" s="276">
        <v>295.27999999999997</v>
      </c>
    </row>
    <row r="121" spans="1:7" ht="15">
      <c r="A121" s="259" t="s">
        <v>232</v>
      </c>
      <c r="B121" s="260" t="s">
        <v>2594</v>
      </c>
      <c r="C121" s="260" t="s">
        <v>233</v>
      </c>
      <c r="D121" s="261" t="s">
        <v>234</v>
      </c>
      <c r="E121" s="259" t="s">
        <v>235</v>
      </c>
      <c r="F121" s="259" t="s">
        <v>236</v>
      </c>
      <c r="G121" s="259" t="s">
        <v>106</v>
      </c>
    </row>
    <row r="122" spans="1:7" ht="38.25">
      <c r="A122" s="262" t="s">
        <v>804</v>
      </c>
      <c r="B122" s="263" t="s">
        <v>2595</v>
      </c>
      <c r="C122" s="263" t="s">
        <v>805</v>
      </c>
      <c r="D122" s="264" t="s">
        <v>27</v>
      </c>
      <c r="E122" s="265">
        <v>1</v>
      </c>
      <c r="F122" s="266">
        <v>257.63</v>
      </c>
      <c r="G122" s="266">
        <v>257.63</v>
      </c>
    </row>
    <row r="123" spans="1:7">
      <c r="A123" s="267" t="s">
        <v>255</v>
      </c>
      <c r="B123" s="268" t="s">
        <v>2596</v>
      </c>
      <c r="C123" s="268" t="s">
        <v>256</v>
      </c>
      <c r="D123" s="269" t="s">
        <v>239</v>
      </c>
      <c r="E123" s="270">
        <v>0.74070000000000003</v>
      </c>
      <c r="F123" s="271">
        <v>24.21</v>
      </c>
      <c r="G123" s="271">
        <v>17.93</v>
      </c>
    </row>
    <row r="124" spans="1:7">
      <c r="A124" s="267" t="s">
        <v>240</v>
      </c>
      <c r="B124" s="268" t="s">
        <v>2596</v>
      </c>
      <c r="C124" s="268" t="s">
        <v>241</v>
      </c>
      <c r="D124" s="269" t="s">
        <v>239</v>
      </c>
      <c r="E124" s="270">
        <v>0.32590000000000002</v>
      </c>
      <c r="F124" s="271">
        <v>19.29</v>
      </c>
      <c r="G124" s="271">
        <v>6.28</v>
      </c>
    </row>
    <row r="125" spans="1:7">
      <c r="A125" s="272" t="s">
        <v>2240</v>
      </c>
      <c r="B125" s="273" t="s">
        <v>2596</v>
      </c>
      <c r="C125" s="273" t="s">
        <v>2241</v>
      </c>
      <c r="D125" s="274" t="s">
        <v>210</v>
      </c>
      <c r="E125" s="275">
        <v>6.85</v>
      </c>
      <c r="F125" s="276">
        <v>1.1499999999999999</v>
      </c>
      <c r="G125" s="276">
        <v>7.87</v>
      </c>
    </row>
    <row r="126" spans="1:7">
      <c r="A126" s="272" t="s">
        <v>257</v>
      </c>
      <c r="B126" s="273" t="s">
        <v>2596</v>
      </c>
      <c r="C126" s="273" t="s">
        <v>258</v>
      </c>
      <c r="D126" s="274" t="s">
        <v>210</v>
      </c>
      <c r="E126" s="275">
        <v>0.14099999999999999</v>
      </c>
      <c r="F126" s="276">
        <v>6.75</v>
      </c>
      <c r="G126" s="276">
        <v>0.95</v>
      </c>
    </row>
    <row r="127" spans="1:7">
      <c r="A127" s="272" t="s">
        <v>2243</v>
      </c>
      <c r="B127" s="273" t="s">
        <v>2595</v>
      </c>
      <c r="C127" s="273" t="s">
        <v>1859</v>
      </c>
      <c r="D127" s="274" t="s">
        <v>162</v>
      </c>
      <c r="E127" s="275">
        <v>1.0864</v>
      </c>
      <c r="F127" s="276">
        <v>206.74</v>
      </c>
      <c r="G127" s="276">
        <v>224.6</v>
      </c>
    </row>
    <row r="128" spans="1:7" ht="15">
      <c r="A128" s="259" t="s">
        <v>232</v>
      </c>
      <c r="B128" s="260" t="s">
        <v>2594</v>
      </c>
      <c r="C128" s="260" t="s">
        <v>233</v>
      </c>
      <c r="D128" s="261" t="s">
        <v>234</v>
      </c>
      <c r="E128" s="259" t="s">
        <v>235</v>
      </c>
      <c r="F128" s="259" t="s">
        <v>236</v>
      </c>
      <c r="G128" s="259" t="s">
        <v>106</v>
      </c>
    </row>
    <row r="129" spans="1:7">
      <c r="A129" s="262" t="s">
        <v>807</v>
      </c>
      <c r="B129" s="263" t="s">
        <v>2595</v>
      </c>
      <c r="C129" s="263" t="s">
        <v>808</v>
      </c>
      <c r="D129" s="264" t="s">
        <v>27</v>
      </c>
      <c r="E129" s="265">
        <v>1</v>
      </c>
      <c r="F129" s="266">
        <v>15.55</v>
      </c>
      <c r="G129" s="266">
        <v>15.55</v>
      </c>
    </row>
    <row r="130" spans="1:7">
      <c r="A130" s="267" t="s">
        <v>350</v>
      </c>
      <c r="B130" s="268" t="s">
        <v>2596</v>
      </c>
      <c r="C130" s="268" t="s">
        <v>351</v>
      </c>
      <c r="D130" s="269" t="s">
        <v>239</v>
      </c>
      <c r="E130" s="270">
        <v>0.16309999999999999</v>
      </c>
      <c r="F130" s="271">
        <v>25.56</v>
      </c>
      <c r="G130" s="271">
        <v>4.16</v>
      </c>
    </row>
    <row r="131" spans="1:7">
      <c r="A131" s="267" t="s">
        <v>240</v>
      </c>
      <c r="B131" s="268" t="s">
        <v>2596</v>
      </c>
      <c r="C131" s="268" t="s">
        <v>241</v>
      </c>
      <c r="D131" s="269" t="s">
        <v>239</v>
      </c>
      <c r="E131" s="270">
        <v>5.4399999999999997E-2</v>
      </c>
      <c r="F131" s="271">
        <v>19.29</v>
      </c>
      <c r="G131" s="271">
        <v>1.04</v>
      </c>
    </row>
    <row r="132" spans="1:7">
      <c r="A132" s="272" t="s">
        <v>2244</v>
      </c>
      <c r="B132" s="273" t="s">
        <v>2595</v>
      </c>
      <c r="C132" s="273" t="s">
        <v>1877</v>
      </c>
      <c r="D132" s="274" t="s">
        <v>302</v>
      </c>
      <c r="E132" s="275">
        <v>0.22850000000000001</v>
      </c>
      <c r="F132" s="276">
        <v>45.32</v>
      </c>
      <c r="G132" s="276">
        <v>10.35</v>
      </c>
    </row>
    <row r="133" spans="1:7" ht="15">
      <c r="A133" s="259" t="s">
        <v>232</v>
      </c>
      <c r="B133" s="260" t="s">
        <v>2594</v>
      </c>
      <c r="C133" s="260" t="s">
        <v>233</v>
      </c>
      <c r="D133" s="261" t="s">
        <v>234</v>
      </c>
      <c r="E133" s="259" t="s">
        <v>235</v>
      </c>
      <c r="F133" s="259" t="s">
        <v>236</v>
      </c>
      <c r="G133" s="259" t="s">
        <v>106</v>
      </c>
    </row>
    <row r="134" spans="1:7">
      <c r="A134" s="262" t="s">
        <v>810</v>
      </c>
      <c r="B134" s="263" t="s">
        <v>2595</v>
      </c>
      <c r="C134" s="263" t="s">
        <v>811</v>
      </c>
      <c r="D134" s="264" t="s">
        <v>27</v>
      </c>
      <c r="E134" s="265">
        <v>1</v>
      </c>
      <c r="F134" s="266">
        <v>15.71</v>
      </c>
      <c r="G134" s="266">
        <v>15.71</v>
      </c>
    </row>
    <row r="135" spans="1:7">
      <c r="A135" s="267" t="s">
        <v>350</v>
      </c>
      <c r="B135" s="268" t="s">
        <v>2596</v>
      </c>
      <c r="C135" s="268" t="s">
        <v>351</v>
      </c>
      <c r="D135" s="269" t="s">
        <v>239</v>
      </c>
      <c r="E135" s="270">
        <v>0.16309999999999999</v>
      </c>
      <c r="F135" s="271">
        <v>25.56</v>
      </c>
      <c r="G135" s="271">
        <v>4.16</v>
      </c>
    </row>
    <row r="136" spans="1:7">
      <c r="A136" s="267" t="s">
        <v>240</v>
      </c>
      <c r="B136" s="268" t="s">
        <v>2596</v>
      </c>
      <c r="C136" s="268" t="s">
        <v>241</v>
      </c>
      <c r="D136" s="269" t="s">
        <v>239</v>
      </c>
      <c r="E136" s="270">
        <v>5.4399999999999997E-2</v>
      </c>
      <c r="F136" s="271">
        <v>19.29</v>
      </c>
      <c r="G136" s="271">
        <v>1.04</v>
      </c>
    </row>
    <row r="137" spans="1:7">
      <c r="A137" s="272" t="s">
        <v>2245</v>
      </c>
      <c r="B137" s="273" t="s">
        <v>2595</v>
      </c>
      <c r="C137" s="273" t="s">
        <v>1890</v>
      </c>
      <c r="D137" s="274" t="s">
        <v>302</v>
      </c>
      <c r="E137" s="275">
        <v>0.22850000000000001</v>
      </c>
      <c r="F137" s="276">
        <v>46.01</v>
      </c>
      <c r="G137" s="276">
        <v>10.51</v>
      </c>
    </row>
    <row r="138" spans="1:7" ht="15">
      <c r="A138" s="259" t="s">
        <v>232</v>
      </c>
      <c r="B138" s="260" t="s">
        <v>2594</v>
      </c>
      <c r="C138" s="260" t="s">
        <v>233</v>
      </c>
      <c r="D138" s="261" t="s">
        <v>234</v>
      </c>
      <c r="E138" s="259" t="s">
        <v>235</v>
      </c>
      <c r="F138" s="259" t="s">
        <v>236</v>
      </c>
      <c r="G138" s="259" t="s">
        <v>106</v>
      </c>
    </row>
    <row r="139" spans="1:7" ht="25.5">
      <c r="A139" s="262" t="s">
        <v>819</v>
      </c>
      <c r="B139" s="263" t="s">
        <v>2595</v>
      </c>
      <c r="C139" s="263" t="s">
        <v>414</v>
      </c>
      <c r="D139" s="264" t="s">
        <v>27</v>
      </c>
      <c r="E139" s="265">
        <v>1</v>
      </c>
      <c r="F139" s="266">
        <v>16.87</v>
      </c>
      <c r="G139" s="266">
        <v>16.87</v>
      </c>
    </row>
    <row r="140" spans="1:7">
      <c r="A140" s="267" t="s">
        <v>350</v>
      </c>
      <c r="B140" s="268" t="s">
        <v>2596</v>
      </c>
      <c r="C140" s="268" t="s">
        <v>351</v>
      </c>
      <c r="D140" s="269" t="s">
        <v>239</v>
      </c>
      <c r="E140" s="270">
        <v>0.312</v>
      </c>
      <c r="F140" s="271">
        <v>25.56</v>
      </c>
      <c r="G140" s="271">
        <v>7.97</v>
      </c>
    </row>
    <row r="141" spans="1:7">
      <c r="A141" s="267" t="s">
        <v>240</v>
      </c>
      <c r="B141" s="268" t="s">
        <v>2596</v>
      </c>
      <c r="C141" s="268" t="s">
        <v>241</v>
      </c>
      <c r="D141" s="269" t="s">
        <v>239</v>
      </c>
      <c r="E141" s="270">
        <v>0.114</v>
      </c>
      <c r="F141" s="271">
        <v>19.29</v>
      </c>
      <c r="G141" s="271">
        <v>2.19</v>
      </c>
    </row>
    <row r="142" spans="1:7" ht="25.5">
      <c r="A142" s="272" t="s">
        <v>352</v>
      </c>
      <c r="B142" s="273" t="s">
        <v>2596</v>
      </c>
      <c r="C142" s="273" t="s">
        <v>353</v>
      </c>
      <c r="D142" s="274" t="s">
        <v>24</v>
      </c>
      <c r="E142" s="275">
        <v>0.1</v>
      </c>
      <c r="F142" s="276">
        <v>1.19</v>
      </c>
      <c r="G142" s="276">
        <v>0.11</v>
      </c>
    </row>
    <row r="143" spans="1:7">
      <c r="A143" s="272" t="s">
        <v>2597</v>
      </c>
      <c r="B143" s="273" t="s">
        <v>2596</v>
      </c>
      <c r="C143" s="273" t="s">
        <v>2598</v>
      </c>
      <c r="D143" s="274" t="s">
        <v>210</v>
      </c>
      <c r="E143" s="275">
        <v>1.04304</v>
      </c>
      <c r="F143" s="276">
        <v>6.33</v>
      </c>
      <c r="G143" s="276">
        <v>6.6</v>
      </c>
    </row>
    <row r="144" spans="1:7" ht="15">
      <c r="A144" s="259" t="s">
        <v>232</v>
      </c>
      <c r="B144" s="260" t="s">
        <v>2594</v>
      </c>
      <c r="C144" s="260" t="s">
        <v>233</v>
      </c>
      <c r="D144" s="261" t="s">
        <v>234</v>
      </c>
      <c r="E144" s="259" t="s">
        <v>235</v>
      </c>
      <c r="F144" s="259" t="s">
        <v>236</v>
      </c>
      <c r="G144" s="259" t="s">
        <v>106</v>
      </c>
    </row>
    <row r="145" spans="1:7" ht="25.5">
      <c r="A145" s="262" t="s">
        <v>824</v>
      </c>
      <c r="B145" s="263" t="s">
        <v>2595</v>
      </c>
      <c r="C145" s="263" t="s">
        <v>825</v>
      </c>
      <c r="D145" s="264" t="s">
        <v>26</v>
      </c>
      <c r="E145" s="265">
        <v>1</v>
      </c>
      <c r="F145" s="266">
        <v>38.35</v>
      </c>
      <c r="G145" s="266">
        <v>38.35</v>
      </c>
    </row>
    <row r="146" spans="1:7">
      <c r="A146" s="267" t="s">
        <v>255</v>
      </c>
      <c r="B146" s="268" t="s">
        <v>2596</v>
      </c>
      <c r="C146" s="268" t="s">
        <v>256</v>
      </c>
      <c r="D146" s="269" t="s">
        <v>239</v>
      </c>
      <c r="E146" s="270">
        <v>9.3399999999999997E-2</v>
      </c>
      <c r="F146" s="271">
        <v>24.21</v>
      </c>
      <c r="G146" s="271">
        <v>2.2599999999999998</v>
      </c>
    </row>
    <row r="147" spans="1:7">
      <c r="A147" s="267" t="s">
        <v>240</v>
      </c>
      <c r="B147" s="268" t="s">
        <v>2596</v>
      </c>
      <c r="C147" s="268" t="s">
        <v>241</v>
      </c>
      <c r="D147" s="269" t="s">
        <v>239</v>
      </c>
      <c r="E147" s="270">
        <v>3.4299999999999997E-2</v>
      </c>
      <c r="F147" s="271">
        <v>19.29</v>
      </c>
      <c r="G147" s="271">
        <v>0.66</v>
      </c>
    </row>
    <row r="148" spans="1:7">
      <c r="A148" s="272" t="s">
        <v>2240</v>
      </c>
      <c r="B148" s="273" t="s">
        <v>2596</v>
      </c>
      <c r="C148" s="273" t="s">
        <v>2241</v>
      </c>
      <c r="D148" s="274" t="s">
        <v>210</v>
      </c>
      <c r="E148" s="275">
        <v>0.63919999999999999</v>
      </c>
      <c r="F148" s="276">
        <v>1.1499999999999999</v>
      </c>
      <c r="G148" s="276">
        <v>0.73</v>
      </c>
    </row>
    <row r="149" spans="1:7">
      <c r="A149" s="272" t="s">
        <v>257</v>
      </c>
      <c r="B149" s="273" t="s">
        <v>2596</v>
      </c>
      <c r="C149" s="273" t="s">
        <v>258</v>
      </c>
      <c r="D149" s="274" t="s">
        <v>210</v>
      </c>
      <c r="E149" s="275">
        <v>8.7800000000000003E-2</v>
      </c>
      <c r="F149" s="276">
        <v>6.75</v>
      </c>
      <c r="G149" s="276">
        <v>0.59</v>
      </c>
    </row>
    <row r="150" spans="1:7">
      <c r="A150" s="272" t="s">
        <v>2243</v>
      </c>
      <c r="B150" s="273" t="s">
        <v>2595</v>
      </c>
      <c r="C150" s="273" t="s">
        <v>1859</v>
      </c>
      <c r="D150" s="274" t="s">
        <v>162</v>
      </c>
      <c r="E150" s="275">
        <v>0.16500000000000001</v>
      </c>
      <c r="F150" s="276">
        <v>206.74</v>
      </c>
      <c r="G150" s="276">
        <v>34.11</v>
      </c>
    </row>
    <row r="151" spans="1:7" ht="15">
      <c r="A151" s="259" t="s">
        <v>232</v>
      </c>
      <c r="B151" s="260" t="s">
        <v>2594</v>
      </c>
      <c r="C151" s="260" t="s">
        <v>233</v>
      </c>
      <c r="D151" s="261" t="s">
        <v>234</v>
      </c>
      <c r="E151" s="259" t="s">
        <v>235</v>
      </c>
      <c r="F151" s="259" t="s">
        <v>236</v>
      </c>
      <c r="G151" s="259" t="s">
        <v>106</v>
      </c>
    </row>
    <row r="152" spans="1:7" ht="25.5">
      <c r="A152" s="262" t="s">
        <v>827</v>
      </c>
      <c r="B152" s="263" t="s">
        <v>2595</v>
      </c>
      <c r="C152" s="263" t="s">
        <v>828</v>
      </c>
      <c r="D152" s="264" t="s">
        <v>26</v>
      </c>
      <c r="E152" s="265">
        <v>1</v>
      </c>
      <c r="F152" s="266">
        <v>49.08</v>
      </c>
      <c r="G152" s="266">
        <v>49.08</v>
      </c>
    </row>
    <row r="153" spans="1:7">
      <c r="A153" s="267" t="s">
        <v>255</v>
      </c>
      <c r="B153" s="268" t="s">
        <v>2596</v>
      </c>
      <c r="C153" s="268" t="s">
        <v>256</v>
      </c>
      <c r="D153" s="269" t="s">
        <v>239</v>
      </c>
      <c r="E153" s="270">
        <v>9.3399999999999997E-2</v>
      </c>
      <c r="F153" s="271">
        <v>24.21</v>
      </c>
      <c r="G153" s="271">
        <v>2.2599999999999998</v>
      </c>
    </row>
    <row r="154" spans="1:7">
      <c r="A154" s="267" t="s">
        <v>240</v>
      </c>
      <c r="B154" s="268" t="s">
        <v>2596</v>
      </c>
      <c r="C154" s="268" t="s">
        <v>241</v>
      </c>
      <c r="D154" s="269" t="s">
        <v>239</v>
      </c>
      <c r="E154" s="270">
        <v>3.4299999999999997E-2</v>
      </c>
      <c r="F154" s="271">
        <v>19.29</v>
      </c>
      <c r="G154" s="271">
        <v>0.66</v>
      </c>
    </row>
    <row r="155" spans="1:7">
      <c r="A155" s="272" t="s">
        <v>2240</v>
      </c>
      <c r="B155" s="273" t="s">
        <v>2596</v>
      </c>
      <c r="C155" s="273" t="s">
        <v>2241</v>
      </c>
      <c r="D155" s="274" t="s">
        <v>210</v>
      </c>
      <c r="E155" s="275">
        <v>0.63919999999999999</v>
      </c>
      <c r="F155" s="276">
        <v>1.1499999999999999</v>
      </c>
      <c r="G155" s="276">
        <v>0.73</v>
      </c>
    </row>
    <row r="156" spans="1:7">
      <c r="A156" s="272" t="s">
        <v>257</v>
      </c>
      <c r="B156" s="273" t="s">
        <v>2596</v>
      </c>
      <c r="C156" s="273" t="s">
        <v>258</v>
      </c>
      <c r="D156" s="274" t="s">
        <v>210</v>
      </c>
      <c r="E156" s="275">
        <v>8.7800000000000003E-2</v>
      </c>
      <c r="F156" s="276">
        <v>6.75</v>
      </c>
      <c r="G156" s="276">
        <v>0.59</v>
      </c>
    </row>
    <row r="157" spans="1:7">
      <c r="A157" s="272" t="s">
        <v>2242</v>
      </c>
      <c r="B157" s="273" t="s">
        <v>2595</v>
      </c>
      <c r="C157" s="273" t="s">
        <v>1872</v>
      </c>
      <c r="D157" s="274" t="s">
        <v>162</v>
      </c>
      <c r="E157" s="275">
        <v>0.16500000000000001</v>
      </c>
      <c r="F157" s="276">
        <v>271.8</v>
      </c>
      <c r="G157" s="276">
        <v>44.84</v>
      </c>
    </row>
    <row r="158" spans="1:7" ht="15">
      <c r="A158" s="259" t="s">
        <v>232</v>
      </c>
      <c r="B158" s="260" t="s">
        <v>2594</v>
      </c>
      <c r="C158" s="260" t="s">
        <v>233</v>
      </c>
      <c r="D158" s="261" t="s">
        <v>234</v>
      </c>
      <c r="E158" s="259" t="s">
        <v>235</v>
      </c>
      <c r="F158" s="259" t="s">
        <v>236</v>
      </c>
      <c r="G158" s="259" t="s">
        <v>106</v>
      </c>
    </row>
    <row r="159" spans="1:7">
      <c r="A159" s="262" t="s">
        <v>830</v>
      </c>
      <c r="B159" s="263" t="s">
        <v>2595</v>
      </c>
      <c r="C159" s="263" t="s">
        <v>580</v>
      </c>
      <c r="D159" s="264" t="s">
        <v>27</v>
      </c>
      <c r="E159" s="265">
        <v>1</v>
      </c>
      <c r="F159" s="266">
        <v>455.02</v>
      </c>
      <c r="G159" s="266">
        <v>455.02</v>
      </c>
    </row>
    <row r="160" spans="1:7">
      <c r="A160" s="267" t="s">
        <v>251</v>
      </c>
      <c r="B160" s="268" t="s">
        <v>2596</v>
      </c>
      <c r="C160" s="268" t="s">
        <v>252</v>
      </c>
      <c r="D160" s="269" t="s">
        <v>239</v>
      </c>
      <c r="E160" s="270">
        <v>0.8</v>
      </c>
      <c r="F160" s="271">
        <v>24.33</v>
      </c>
      <c r="G160" s="271">
        <v>19.46</v>
      </c>
    </row>
    <row r="161" spans="1:7">
      <c r="A161" s="267" t="s">
        <v>240</v>
      </c>
      <c r="B161" s="268" t="s">
        <v>2596</v>
      </c>
      <c r="C161" s="268" t="s">
        <v>241</v>
      </c>
      <c r="D161" s="269" t="s">
        <v>239</v>
      </c>
      <c r="E161" s="270">
        <v>1.5</v>
      </c>
      <c r="F161" s="271">
        <v>19.29</v>
      </c>
      <c r="G161" s="271">
        <v>28.93</v>
      </c>
    </row>
    <row r="162" spans="1:7">
      <c r="A162" s="272" t="s">
        <v>259</v>
      </c>
      <c r="B162" s="273" t="s">
        <v>2596</v>
      </c>
      <c r="C162" s="273" t="s">
        <v>260</v>
      </c>
      <c r="D162" s="274" t="s">
        <v>210</v>
      </c>
      <c r="E162" s="275">
        <v>1</v>
      </c>
      <c r="F162" s="276">
        <v>3.53</v>
      </c>
      <c r="G162" s="276">
        <v>3.53</v>
      </c>
    </row>
    <row r="163" spans="1:7" ht="38.25">
      <c r="A163" s="272" t="s">
        <v>2246</v>
      </c>
      <c r="B163" s="273" t="s">
        <v>2596</v>
      </c>
      <c r="C163" s="273" t="s">
        <v>2247</v>
      </c>
      <c r="D163" s="274" t="s">
        <v>27</v>
      </c>
      <c r="E163" s="275">
        <v>1</v>
      </c>
      <c r="F163" s="276">
        <v>403.1</v>
      </c>
      <c r="G163" s="276">
        <v>403.1</v>
      </c>
    </row>
    <row r="164" spans="1:7" ht="15">
      <c r="A164" s="259" t="s">
        <v>232</v>
      </c>
      <c r="B164" s="260" t="s">
        <v>2594</v>
      </c>
      <c r="C164" s="260" t="s">
        <v>233</v>
      </c>
      <c r="D164" s="261" t="s">
        <v>234</v>
      </c>
      <c r="E164" s="259" t="s">
        <v>235</v>
      </c>
      <c r="F164" s="259" t="s">
        <v>236</v>
      </c>
      <c r="G164" s="259" t="s">
        <v>106</v>
      </c>
    </row>
    <row r="165" spans="1:7" ht="38.25">
      <c r="A165" s="262" t="s">
        <v>832</v>
      </c>
      <c r="B165" s="263" t="s">
        <v>2595</v>
      </c>
      <c r="C165" s="263" t="s">
        <v>833</v>
      </c>
      <c r="D165" s="264" t="s">
        <v>27</v>
      </c>
      <c r="E165" s="265">
        <v>1</v>
      </c>
      <c r="F165" s="266">
        <v>270.92</v>
      </c>
      <c r="G165" s="266">
        <v>270.92</v>
      </c>
    </row>
    <row r="166" spans="1:7">
      <c r="A166" s="267" t="s">
        <v>255</v>
      </c>
      <c r="B166" s="268" t="s">
        <v>2596</v>
      </c>
      <c r="C166" s="268" t="s">
        <v>256</v>
      </c>
      <c r="D166" s="269" t="s">
        <v>239</v>
      </c>
      <c r="E166" s="270">
        <v>0.53480000000000005</v>
      </c>
      <c r="F166" s="271">
        <v>24.21</v>
      </c>
      <c r="G166" s="271">
        <v>12.94</v>
      </c>
    </row>
    <row r="167" spans="1:7">
      <c r="A167" s="267" t="s">
        <v>240</v>
      </c>
      <c r="B167" s="268" t="s">
        <v>2596</v>
      </c>
      <c r="C167" s="268" t="s">
        <v>241</v>
      </c>
      <c r="D167" s="269" t="s">
        <v>239</v>
      </c>
      <c r="E167" s="270">
        <v>0.1694</v>
      </c>
      <c r="F167" s="271">
        <v>19.29</v>
      </c>
      <c r="G167" s="271">
        <v>3.26</v>
      </c>
    </row>
    <row r="168" spans="1:7">
      <c r="A168" s="272" t="s">
        <v>257</v>
      </c>
      <c r="B168" s="273" t="s">
        <v>2596</v>
      </c>
      <c r="C168" s="273" t="s">
        <v>258</v>
      </c>
      <c r="D168" s="274" t="s">
        <v>210</v>
      </c>
      <c r="E168" s="275">
        <v>0.106</v>
      </c>
      <c r="F168" s="276">
        <v>6.75</v>
      </c>
      <c r="G168" s="276">
        <v>0.71</v>
      </c>
    </row>
    <row r="169" spans="1:7">
      <c r="A169" s="272" t="s">
        <v>259</v>
      </c>
      <c r="B169" s="273" t="s">
        <v>2596</v>
      </c>
      <c r="C169" s="273" t="s">
        <v>260</v>
      </c>
      <c r="D169" s="274" t="s">
        <v>210</v>
      </c>
      <c r="E169" s="275">
        <v>9.1300000000000008</v>
      </c>
      <c r="F169" s="276">
        <v>3.53</v>
      </c>
      <c r="G169" s="276">
        <v>32.22</v>
      </c>
    </row>
    <row r="170" spans="1:7">
      <c r="A170" s="272" t="s">
        <v>2243</v>
      </c>
      <c r="B170" s="273" t="s">
        <v>2595</v>
      </c>
      <c r="C170" s="273" t="s">
        <v>1859</v>
      </c>
      <c r="D170" s="274" t="s">
        <v>162</v>
      </c>
      <c r="E170" s="275">
        <v>1.0728</v>
      </c>
      <c r="F170" s="276">
        <v>206.74</v>
      </c>
      <c r="G170" s="276">
        <v>221.79</v>
      </c>
    </row>
    <row r="171" spans="1:7" ht="15">
      <c r="A171" s="259" t="s">
        <v>232</v>
      </c>
      <c r="B171" s="260" t="s">
        <v>2594</v>
      </c>
      <c r="C171" s="260" t="s">
        <v>233</v>
      </c>
      <c r="D171" s="261" t="s">
        <v>234</v>
      </c>
      <c r="E171" s="259" t="s">
        <v>235</v>
      </c>
      <c r="F171" s="259" t="s">
        <v>236</v>
      </c>
      <c r="G171" s="259" t="s">
        <v>106</v>
      </c>
    </row>
    <row r="172" spans="1:7" ht="38.25">
      <c r="A172" s="262" t="s">
        <v>835</v>
      </c>
      <c r="B172" s="263" t="s">
        <v>2595</v>
      </c>
      <c r="C172" s="263" t="s">
        <v>836</v>
      </c>
      <c r="D172" s="264" t="s">
        <v>27</v>
      </c>
      <c r="E172" s="265">
        <v>1</v>
      </c>
      <c r="F172" s="266">
        <v>340.71</v>
      </c>
      <c r="G172" s="266">
        <v>340.71</v>
      </c>
    </row>
    <row r="173" spans="1:7">
      <c r="A173" s="267" t="s">
        <v>255</v>
      </c>
      <c r="B173" s="268" t="s">
        <v>2596</v>
      </c>
      <c r="C173" s="268" t="s">
        <v>256</v>
      </c>
      <c r="D173" s="269" t="s">
        <v>239</v>
      </c>
      <c r="E173" s="270">
        <v>0.53480000000000005</v>
      </c>
      <c r="F173" s="271">
        <v>24.21</v>
      </c>
      <c r="G173" s="271">
        <v>12.94</v>
      </c>
    </row>
    <row r="174" spans="1:7">
      <c r="A174" s="267" t="s">
        <v>240</v>
      </c>
      <c r="B174" s="268" t="s">
        <v>2596</v>
      </c>
      <c r="C174" s="268" t="s">
        <v>241</v>
      </c>
      <c r="D174" s="269" t="s">
        <v>239</v>
      </c>
      <c r="E174" s="270">
        <v>0.1694</v>
      </c>
      <c r="F174" s="271">
        <v>19.29</v>
      </c>
      <c r="G174" s="271">
        <v>3.26</v>
      </c>
    </row>
    <row r="175" spans="1:7">
      <c r="A175" s="272" t="s">
        <v>257</v>
      </c>
      <c r="B175" s="273" t="s">
        <v>2596</v>
      </c>
      <c r="C175" s="273" t="s">
        <v>258</v>
      </c>
      <c r="D175" s="274" t="s">
        <v>210</v>
      </c>
      <c r="E175" s="275">
        <v>0.106</v>
      </c>
      <c r="F175" s="276">
        <v>6.75</v>
      </c>
      <c r="G175" s="276">
        <v>0.71</v>
      </c>
    </row>
    <row r="176" spans="1:7">
      <c r="A176" s="272" t="s">
        <v>259</v>
      </c>
      <c r="B176" s="273" t="s">
        <v>2596</v>
      </c>
      <c r="C176" s="273" t="s">
        <v>260</v>
      </c>
      <c r="D176" s="274" t="s">
        <v>210</v>
      </c>
      <c r="E176" s="275">
        <v>9.1300000000000008</v>
      </c>
      <c r="F176" s="276">
        <v>3.53</v>
      </c>
      <c r="G176" s="276">
        <v>32.22</v>
      </c>
    </row>
    <row r="177" spans="1:7">
      <c r="A177" s="272" t="s">
        <v>2242</v>
      </c>
      <c r="B177" s="273" t="s">
        <v>2595</v>
      </c>
      <c r="C177" s="273" t="s">
        <v>1872</v>
      </c>
      <c r="D177" s="274" t="s">
        <v>162</v>
      </c>
      <c r="E177" s="275">
        <v>1.0728</v>
      </c>
      <c r="F177" s="276">
        <v>271.8</v>
      </c>
      <c r="G177" s="276">
        <v>291.58</v>
      </c>
    </row>
    <row r="178" spans="1:7" ht="15">
      <c r="A178" s="259" t="s">
        <v>232</v>
      </c>
      <c r="B178" s="260" t="s">
        <v>2594</v>
      </c>
      <c r="C178" s="260" t="s">
        <v>233</v>
      </c>
      <c r="D178" s="261" t="s">
        <v>234</v>
      </c>
      <c r="E178" s="259" t="s">
        <v>235</v>
      </c>
      <c r="F178" s="259" t="s">
        <v>236</v>
      </c>
      <c r="G178" s="259" t="s">
        <v>106</v>
      </c>
    </row>
    <row r="179" spans="1:7" ht="25.5">
      <c r="A179" s="262" t="s">
        <v>842</v>
      </c>
      <c r="B179" s="263" t="s">
        <v>2595</v>
      </c>
      <c r="C179" s="263" t="s">
        <v>418</v>
      </c>
      <c r="D179" s="264" t="s">
        <v>27</v>
      </c>
      <c r="E179" s="265">
        <v>1</v>
      </c>
      <c r="F179" s="266">
        <v>28.64</v>
      </c>
      <c r="G179" s="266">
        <v>28.64</v>
      </c>
    </row>
    <row r="180" spans="1:7">
      <c r="A180" s="267" t="s">
        <v>350</v>
      </c>
      <c r="B180" s="268" t="s">
        <v>2596</v>
      </c>
      <c r="C180" s="268" t="s">
        <v>351</v>
      </c>
      <c r="D180" s="269" t="s">
        <v>239</v>
      </c>
      <c r="E180" s="270">
        <v>0.67200000000000004</v>
      </c>
      <c r="F180" s="271">
        <v>25.56</v>
      </c>
      <c r="G180" s="271">
        <v>17.170000000000002</v>
      </c>
    </row>
    <row r="181" spans="1:7">
      <c r="A181" s="267" t="s">
        <v>240</v>
      </c>
      <c r="B181" s="268" t="s">
        <v>2596</v>
      </c>
      <c r="C181" s="268" t="s">
        <v>241</v>
      </c>
      <c r="D181" s="269" t="s">
        <v>239</v>
      </c>
      <c r="E181" s="270">
        <v>0.247</v>
      </c>
      <c r="F181" s="271">
        <v>19.29</v>
      </c>
      <c r="G181" s="271">
        <v>4.76</v>
      </c>
    </row>
    <row r="182" spans="1:7" ht="25.5">
      <c r="A182" s="272" t="s">
        <v>352</v>
      </c>
      <c r="B182" s="273" t="s">
        <v>2596</v>
      </c>
      <c r="C182" s="273" t="s">
        <v>353</v>
      </c>
      <c r="D182" s="274" t="s">
        <v>24</v>
      </c>
      <c r="E182" s="275">
        <v>0.1</v>
      </c>
      <c r="F182" s="276">
        <v>1.19</v>
      </c>
      <c r="G182" s="276">
        <v>0.11</v>
      </c>
    </row>
    <row r="183" spans="1:7">
      <c r="A183" s="272" t="s">
        <v>2597</v>
      </c>
      <c r="B183" s="273" t="s">
        <v>2596</v>
      </c>
      <c r="C183" s="273" t="s">
        <v>2598</v>
      </c>
      <c r="D183" s="274" t="s">
        <v>210</v>
      </c>
      <c r="E183" s="275">
        <v>1.04304</v>
      </c>
      <c r="F183" s="276">
        <v>6.33</v>
      </c>
      <c r="G183" s="276">
        <v>6.6</v>
      </c>
    </row>
    <row r="184" spans="1:7" ht="15">
      <c r="A184" s="259" t="s">
        <v>232</v>
      </c>
      <c r="B184" s="260" t="s">
        <v>2594</v>
      </c>
      <c r="C184" s="260" t="s">
        <v>233</v>
      </c>
      <c r="D184" s="261" t="s">
        <v>234</v>
      </c>
      <c r="E184" s="259" t="s">
        <v>235</v>
      </c>
      <c r="F184" s="259" t="s">
        <v>236</v>
      </c>
      <c r="G184" s="259" t="s">
        <v>106</v>
      </c>
    </row>
    <row r="185" spans="1:7">
      <c r="A185" s="262" t="s">
        <v>844</v>
      </c>
      <c r="B185" s="263" t="s">
        <v>2595</v>
      </c>
      <c r="C185" s="263" t="s">
        <v>507</v>
      </c>
      <c r="D185" s="264" t="s">
        <v>26</v>
      </c>
      <c r="E185" s="265">
        <v>1</v>
      </c>
      <c r="F185" s="266">
        <v>14.07</v>
      </c>
      <c r="G185" s="266">
        <v>14.07</v>
      </c>
    </row>
    <row r="186" spans="1:7" ht="25.5">
      <c r="A186" s="267" t="s">
        <v>253</v>
      </c>
      <c r="B186" s="268" t="s">
        <v>2596</v>
      </c>
      <c r="C186" s="268" t="s">
        <v>254</v>
      </c>
      <c r="D186" s="269" t="s">
        <v>239</v>
      </c>
      <c r="E186" s="270">
        <v>0.14680000000000001</v>
      </c>
      <c r="F186" s="271">
        <v>21.28</v>
      </c>
      <c r="G186" s="271">
        <v>3.12</v>
      </c>
    </row>
    <row r="187" spans="1:7" ht="25.5">
      <c r="A187" s="272" t="s">
        <v>266</v>
      </c>
      <c r="B187" s="273" t="s">
        <v>2596</v>
      </c>
      <c r="C187" s="273" t="s">
        <v>267</v>
      </c>
      <c r="D187" s="274" t="s">
        <v>24</v>
      </c>
      <c r="E187" s="275">
        <v>0.58330000000000004</v>
      </c>
      <c r="F187" s="276">
        <v>0.27</v>
      </c>
      <c r="G187" s="276">
        <v>0.15</v>
      </c>
    </row>
    <row r="188" spans="1:7" ht="25.5">
      <c r="A188" s="272" t="s">
        <v>2248</v>
      </c>
      <c r="B188" s="273" t="s">
        <v>2596</v>
      </c>
      <c r="C188" s="273" t="s">
        <v>2249</v>
      </c>
      <c r="D188" s="274" t="s">
        <v>265</v>
      </c>
      <c r="E188" s="275">
        <v>7.4899999999999994E-2</v>
      </c>
      <c r="F188" s="276">
        <v>52.59</v>
      </c>
      <c r="G188" s="276">
        <v>3.93</v>
      </c>
    </row>
    <row r="189" spans="1:7" ht="38.25">
      <c r="A189" s="272" t="s">
        <v>2250</v>
      </c>
      <c r="B189" s="273" t="s">
        <v>2596</v>
      </c>
      <c r="C189" s="273" t="s">
        <v>2251</v>
      </c>
      <c r="D189" s="274" t="s">
        <v>26</v>
      </c>
      <c r="E189" s="275">
        <v>1</v>
      </c>
      <c r="F189" s="276">
        <v>6.87</v>
      </c>
      <c r="G189" s="276">
        <v>6.87</v>
      </c>
    </row>
    <row r="190" spans="1:7" ht="15">
      <c r="A190" s="259" t="s">
        <v>232</v>
      </c>
      <c r="B190" s="260" t="s">
        <v>2594</v>
      </c>
      <c r="C190" s="260" t="s">
        <v>233</v>
      </c>
      <c r="D190" s="261" t="s">
        <v>234</v>
      </c>
      <c r="E190" s="259" t="s">
        <v>235</v>
      </c>
      <c r="F190" s="259" t="s">
        <v>236</v>
      </c>
      <c r="G190" s="259" t="s">
        <v>106</v>
      </c>
    </row>
    <row r="191" spans="1:7" ht="25.5">
      <c r="A191" s="262" t="s">
        <v>852</v>
      </c>
      <c r="B191" s="263" t="s">
        <v>2595</v>
      </c>
      <c r="C191" s="263" t="s">
        <v>530</v>
      </c>
      <c r="D191" s="264" t="s">
        <v>27</v>
      </c>
      <c r="E191" s="265">
        <v>1</v>
      </c>
      <c r="F191" s="266">
        <v>314.57</v>
      </c>
      <c r="G191" s="266">
        <v>314.57</v>
      </c>
    </row>
    <row r="192" spans="1:7">
      <c r="A192" s="267" t="s">
        <v>2234</v>
      </c>
      <c r="B192" s="268" t="s">
        <v>2596</v>
      </c>
      <c r="C192" s="268" t="s">
        <v>2235</v>
      </c>
      <c r="D192" s="269" t="s">
        <v>239</v>
      </c>
      <c r="E192" s="270">
        <v>1.2</v>
      </c>
      <c r="F192" s="271">
        <v>21.98</v>
      </c>
      <c r="G192" s="271">
        <v>26.37</v>
      </c>
    </row>
    <row r="193" spans="1:7">
      <c r="A193" s="267" t="s">
        <v>240</v>
      </c>
      <c r="B193" s="268" t="s">
        <v>2596</v>
      </c>
      <c r="C193" s="268" t="s">
        <v>241</v>
      </c>
      <c r="D193" s="269" t="s">
        <v>239</v>
      </c>
      <c r="E193" s="270">
        <v>1.2</v>
      </c>
      <c r="F193" s="271">
        <v>19.29</v>
      </c>
      <c r="G193" s="271">
        <v>23.14</v>
      </c>
    </row>
    <row r="194" spans="1:7" ht="38.25">
      <c r="A194" s="272" t="s">
        <v>2252</v>
      </c>
      <c r="B194" s="273" t="s">
        <v>2596</v>
      </c>
      <c r="C194" s="273" t="s">
        <v>2253</v>
      </c>
      <c r="D194" s="274" t="s">
        <v>210</v>
      </c>
      <c r="E194" s="275">
        <v>5</v>
      </c>
      <c r="F194" s="276">
        <v>41.36</v>
      </c>
      <c r="G194" s="276">
        <v>206.8</v>
      </c>
    </row>
    <row r="195" spans="1:7">
      <c r="A195" s="272" t="s">
        <v>2254</v>
      </c>
      <c r="B195" s="273" t="s">
        <v>2596</v>
      </c>
      <c r="C195" s="273" t="s">
        <v>2255</v>
      </c>
      <c r="D195" s="274" t="s">
        <v>27</v>
      </c>
      <c r="E195" s="275">
        <v>1.1000000000000001</v>
      </c>
      <c r="F195" s="276">
        <v>38.270000000000003</v>
      </c>
      <c r="G195" s="276">
        <v>42.09</v>
      </c>
    </row>
    <row r="196" spans="1:7">
      <c r="A196" s="272" t="s">
        <v>2599</v>
      </c>
      <c r="B196" s="273" t="s">
        <v>2596</v>
      </c>
      <c r="C196" s="273" t="s">
        <v>2600</v>
      </c>
      <c r="D196" s="274" t="s">
        <v>302</v>
      </c>
      <c r="E196" s="275">
        <v>0.45</v>
      </c>
      <c r="F196" s="276">
        <v>35.950000000000003</v>
      </c>
      <c r="G196" s="276">
        <v>16.170000000000002</v>
      </c>
    </row>
    <row r="197" spans="1:7" ht="15">
      <c r="A197" s="259" t="s">
        <v>232</v>
      </c>
      <c r="B197" s="260" t="s">
        <v>2594</v>
      </c>
      <c r="C197" s="260" t="s">
        <v>233</v>
      </c>
      <c r="D197" s="261" t="s">
        <v>234</v>
      </c>
      <c r="E197" s="259" t="s">
        <v>235</v>
      </c>
      <c r="F197" s="259" t="s">
        <v>236</v>
      </c>
      <c r="G197" s="259" t="s">
        <v>106</v>
      </c>
    </row>
    <row r="198" spans="1:7" ht="76.5">
      <c r="A198" s="262" t="s">
        <v>858</v>
      </c>
      <c r="B198" s="263" t="s">
        <v>2595</v>
      </c>
      <c r="C198" s="263" t="s">
        <v>859</v>
      </c>
      <c r="D198" s="264" t="s">
        <v>24</v>
      </c>
      <c r="E198" s="265">
        <v>1</v>
      </c>
      <c r="F198" s="266">
        <v>2798.54</v>
      </c>
      <c r="G198" s="266">
        <v>2798.54</v>
      </c>
    </row>
    <row r="199" spans="1:7">
      <c r="A199" s="267" t="s">
        <v>270</v>
      </c>
      <c r="B199" s="268" t="s">
        <v>2596</v>
      </c>
      <c r="C199" s="268" t="s">
        <v>271</v>
      </c>
      <c r="D199" s="269" t="s">
        <v>239</v>
      </c>
      <c r="E199" s="270">
        <v>0.92900000000000005</v>
      </c>
      <c r="F199" s="271">
        <v>22.91</v>
      </c>
      <c r="G199" s="271">
        <v>21.28</v>
      </c>
    </row>
    <row r="200" spans="1:7">
      <c r="A200" s="267" t="s">
        <v>240</v>
      </c>
      <c r="B200" s="268" t="s">
        <v>2596</v>
      </c>
      <c r="C200" s="268" t="s">
        <v>241</v>
      </c>
      <c r="D200" s="269" t="s">
        <v>239</v>
      </c>
      <c r="E200" s="270">
        <v>0.46500000000000002</v>
      </c>
      <c r="F200" s="271">
        <v>19.29</v>
      </c>
      <c r="G200" s="271">
        <v>8.9600000000000009</v>
      </c>
    </row>
    <row r="201" spans="1:7" ht="76.5">
      <c r="A201" s="272" t="s">
        <v>2256</v>
      </c>
      <c r="B201" s="273" t="s">
        <v>2595</v>
      </c>
      <c r="C201" s="273" t="s">
        <v>1967</v>
      </c>
      <c r="D201" s="274" t="s">
        <v>24</v>
      </c>
      <c r="E201" s="275">
        <v>1</v>
      </c>
      <c r="F201" s="276">
        <v>2768.3</v>
      </c>
      <c r="G201" s="276">
        <v>2768.3</v>
      </c>
    </row>
    <row r="202" spans="1:7" ht="15">
      <c r="A202" s="259" t="s">
        <v>232</v>
      </c>
      <c r="B202" s="260" t="s">
        <v>2594</v>
      </c>
      <c r="C202" s="260" t="s">
        <v>233</v>
      </c>
      <c r="D202" s="261" t="s">
        <v>234</v>
      </c>
      <c r="E202" s="259" t="s">
        <v>235</v>
      </c>
      <c r="F202" s="259" t="s">
        <v>236</v>
      </c>
      <c r="G202" s="259" t="s">
        <v>106</v>
      </c>
    </row>
    <row r="203" spans="1:7" ht="25.5">
      <c r="A203" s="262" t="s">
        <v>861</v>
      </c>
      <c r="B203" s="263" t="s">
        <v>2595</v>
      </c>
      <c r="C203" s="263" t="s">
        <v>487</v>
      </c>
      <c r="D203" s="264" t="s">
        <v>24</v>
      </c>
      <c r="E203" s="265">
        <v>1</v>
      </c>
      <c r="F203" s="266">
        <v>3973.45</v>
      </c>
      <c r="G203" s="266">
        <v>3973.45</v>
      </c>
    </row>
    <row r="204" spans="1:7">
      <c r="A204" s="267" t="s">
        <v>251</v>
      </c>
      <c r="B204" s="268" t="s">
        <v>2596</v>
      </c>
      <c r="C204" s="268" t="s">
        <v>252</v>
      </c>
      <c r="D204" s="269" t="s">
        <v>239</v>
      </c>
      <c r="E204" s="270">
        <v>6.9279999999999999</v>
      </c>
      <c r="F204" s="271">
        <v>24.33</v>
      </c>
      <c r="G204" s="271">
        <v>168.55</v>
      </c>
    </row>
    <row r="205" spans="1:7">
      <c r="A205" s="267" t="s">
        <v>240</v>
      </c>
      <c r="B205" s="268" t="s">
        <v>2596</v>
      </c>
      <c r="C205" s="268" t="s">
        <v>241</v>
      </c>
      <c r="D205" s="269" t="s">
        <v>239</v>
      </c>
      <c r="E205" s="270">
        <v>3.464</v>
      </c>
      <c r="F205" s="271">
        <v>19.29</v>
      </c>
      <c r="G205" s="271">
        <v>66.819999999999993</v>
      </c>
    </row>
    <row r="206" spans="1:7" ht="25.5">
      <c r="A206" s="267" t="s">
        <v>286</v>
      </c>
      <c r="B206" s="268" t="s">
        <v>2596</v>
      </c>
      <c r="C206" s="268" t="s">
        <v>287</v>
      </c>
      <c r="D206" s="269" t="s">
        <v>157</v>
      </c>
      <c r="E206" s="270">
        <v>8.4400000000000003E-2</v>
      </c>
      <c r="F206" s="271">
        <v>718.11</v>
      </c>
      <c r="G206" s="271">
        <v>60.6</v>
      </c>
    </row>
    <row r="207" spans="1:7" ht="25.5">
      <c r="A207" s="272" t="s">
        <v>2257</v>
      </c>
      <c r="B207" s="273" t="s">
        <v>2596</v>
      </c>
      <c r="C207" s="273" t="s">
        <v>2258</v>
      </c>
      <c r="D207" s="274" t="s">
        <v>24</v>
      </c>
      <c r="E207" s="275">
        <v>2</v>
      </c>
      <c r="F207" s="276">
        <v>1838.74</v>
      </c>
      <c r="G207" s="276">
        <v>3677.48</v>
      </c>
    </row>
    <row r="208" spans="1:7" ht="15">
      <c r="A208" s="259" t="s">
        <v>232</v>
      </c>
      <c r="B208" s="260" t="s">
        <v>2594</v>
      </c>
      <c r="C208" s="260" t="s">
        <v>233</v>
      </c>
      <c r="D208" s="261" t="s">
        <v>234</v>
      </c>
      <c r="E208" s="259" t="s">
        <v>235</v>
      </c>
      <c r="F208" s="259" t="s">
        <v>236</v>
      </c>
      <c r="G208" s="259" t="s">
        <v>106</v>
      </c>
    </row>
    <row r="209" spans="1:7">
      <c r="A209" s="262" t="s">
        <v>871</v>
      </c>
      <c r="B209" s="263" t="s">
        <v>2595</v>
      </c>
      <c r="C209" s="263" t="s">
        <v>872</v>
      </c>
      <c r="D209" s="264" t="s">
        <v>27</v>
      </c>
      <c r="E209" s="265">
        <v>1</v>
      </c>
      <c r="F209" s="266">
        <v>978.12</v>
      </c>
      <c r="G209" s="266">
        <v>978.12</v>
      </c>
    </row>
    <row r="210" spans="1:7">
      <c r="A210" s="267" t="s">
        <v>2259</v>
      </c>
      <c r="B210" s="268" t="s">
        <v>2596</v>
      </c>
      <c r="C210" s="268" t="s">
        <v>2260</v>
      </c>
      <c r="D210" s="269" t="s">
        <v>239</v>
      </c>
      <c r="E210" s="270">
        <v>1.4944</v>
      </c>
      <c r="F210" s="271">
        <v>24.21</v>
      </c>
      <c r="G210" s="271">
        <v>36.17</v>
      </c>
    </row>
    <row r="211" spans="1:7">
      <c r="A211" s="267" t="s">
        <v>240</v>
      </c>
      <c r="B211" s="268" t="s">
        <v>2596</v>
      </c>
      <c r="C211" s="268" t="s">
        <v>241</v>
      </c>
      <c r="D211" s="269" t="s">
        <v>239</v>
      </c>
      <c r="E211" s="270">
        <v>0.98340000000000005</v>
      </c>
      <c r="F211" s="271">
        <v>19.29</v>
      </c>
      <c r="G211" s="271">
        <v>18.96</v>
      </c>
    </row>
    <row r="212" spans="1:7">
      <c r="A212" s="272" t="s">
        <v>2261</v>
      </c>
      <c r="B212" s="273" t="s">
        <v>2596</v>
      </c>
      <c r="C212" s="273" t="s">
        <v>2262</v>
      </c>
      <c r="D212" s="274" t="s">
        <v>210</v>
      </c>
      <c r="E212" s="275">
        <v>0.52280000000000004</v>
      </c>
      <c r="F212" s="276">
        <v>51.71</v>
      </c>
      <c r="G212" s="276">
        <v>27.03</v>
      </c>
    </row>
    <row r="213" spans="1:7" ht="38.25">
      <c r="A213" s="272" t="s">
        <v>2263</v>
      </c>
      <c r="B213" s="273" t="s">
        <v>2596</v>
      </c>
      <c r="C213" s="273" t="s">
        <v>2264</v>
      </c>
      <c r="D213" s="274" t="s">
        <v>24</v>
      </c>
      <c r="E213" s="275">
        <v>6</v>
      </c>
      <c r="F213" s="276">
        <v>0.73</v>
      </c>
      <c r="G213" s="276">
        <v>4.38</v>
      </c>
    </row>
    <row r="214" spans="1:7">
      <c r="A214" s="272" t="s">
        <v>2265</v>
      </c>
      <c r="B214" s="273" t="s">
        <v>2596</v>
      </c>
      <c r="C214" s="273" t="s">
        <v>2266</v>
      </c>
      <c r="D214" s="274" t="s">
        <v>210</v>
      </c>
      <c r="E214" s="275">
        <v>2.1100000000000001E-2</v>
      </c>
      <c r="F214" s="276">
        <v>142.22</v>
      </c>
      <c r="G214" s="276">
        <v>3</v>
      </c>
    </row>
    <row r="215" spans="1:7" ht="25.5">
      <c r="A215" s="272" t="s">
        <v>2267</v>
      </c>
      <c r="B215" s="273" t="s">
        <v>2596</v>
      </c>
      <c r="C215" s="273" t="s">
        <v>2268</v>
      </c>
      <c r="D215" s="274" t="s">
        <v>24</v>
      </c>
      <c r="E215" s="275">
        <v>2</v>
      </c>
      <c r="F215" s="276">
        <v>20.27</v>
      </c>
      <c r="G215" s="276">
        <v>40.54</v>
      </c>
    </row>
    <row r="216" spans="1:7">
      <c r="A216" s="272" t="s">
        <v>2269</v>
      </c>
      <c r="B216" s="273" t="s">
        <v>2595</v>
      </c>
      <c r="C216" s="273" t="s">
        <v>1971</v>
      </c>
      <c r="D216" s="274" t="s">
        <v>27</v>
      </c>
      <c r="E216" s="275">
        <v>1.05</v>
      </c>
      <c r="F216" s="276">
        <v>807.66</v>
      </c>
      <c r="G216" s="276">
        <v>848.04</v>
      </c>
    </row>
    <row r="217" spans="1:7" ht="15">
      <c r="A217" s="259" t="s">
        <v>232</v>
      </c>
      <c r="B217" s="260" t="s">
        <v>2594</v>
      </c>
      <c r="C217" s="260" t="s">
        <v>233</v>
      </c>
      <c r="D217" s="261" t="s">
        <v>234</v>
      </c>
      <c r="E217" s="259" t="s">
        <v>235</v>
      </c>
      <c r="F217" s="259" t="s">
        <v>236</v>
      </c>
      <c r="G217" s="259" t="s">
        <v>106</v>
      </c>
    </row>
    <row r="218" spans="1:7" ht="38.25">
      <c r="A218" s="262" t="s">
        <v>874</v>
      </c>
      <c r="B218" s="263" t="s">
        <v>2595</v>
      </c>
      <c r="C218" s="263" t="s">
        <v>428</v>
      </c>
      <c r="D218" s="264" t="s">
        <v>24</v>
      </c>
      <c r="E218" s="265">
        <v>1</v>
      </c>
      <c r="F218" s="266">
        <v>472.44</v>
      </c>
      <c r="G218" s="266">
        <v>472.44</v>
      </c>
    </row>
    <row r="219" spans="1:7" ht="25.5">
      <c r="A219" s="267" t="s">
        <v>2270</v>
      </c>
      <c r="B219" s="268" t="s">
        <v>2596</v>
      </c>
      <c r="C219" s="268" t="s">
        <v>2271</v>
      </c>
      <c r="D219" s="269" t="s">
        <v>24</v>
      </c>
      <c r="E219" s="270">
        <v>1</v>
      </c>
      <c r="F219" s="271">
        <v>73.83</v>
      </c>
      <c r="G219" s="271">
        <v>73.83</v>
      </c>
    </row>
    <row r="220" spans="1:7" ht="25.5">
      <c r="A220" s="267" t="s">
        <v>1099</v>
      </c>
      <c r="B220" s="268" t="s">
        <v>2596</v>
      </c>
      <c r="C220" s="268" t="s">
        <v>1100</v>
      </c>
      <c r="D220" s="269" t="s">
        <v>24</v>
      </c>
      <c r="E220" s="270">
        <v>1</v>
      </c>
      <c r="F220" s="271">
        <v>208.65</v>
      </c>
      <c r="G220" s="271">
        <v>208.65</v>
      </c>
    </row>
    <row r="221" spans="1:7" ht="25.5">
      <c r="A221" s="267" t="s">
        <v>2272</v>
      </c>
      <c r="B221" s="268" t="s">
        <v>2595</v>
      </c>
      <c r="C221" s="268" t="s">
        <v>426</v>
      </c>
      <c r="D221" s="269" t="s">
        <v>24</v>
      </c>
      <c r="E221" s="270">
        <v>1</v>
      </c>
      <c r="F221" s="271">
        <v>189.96</v>
      </c>
      <c r="G221" s="271">
        <v>189.96</v>
      </c>
    </row>
    <row r="222" spans="1:7" ht="15">
      <c r="A222" s="259" t="s">
        <v>232</v>
      </c>
      <c r="B222" s="260" t="s">
        <v>2594</v>
      </c>
      <c r="C222" s="260" t="s">
        <v>233</v>
      </c>
      <c r="D222" s="261" t="s">
        <v>234</v>
      </c>
      <c r="E222" s="259" t="s">
        <v>235</v>
      </c>
      <c r="F222" s="259" t="s">
        <v>236</v>
      </c>
      <c r="G222" s="259" t="s">
        <v>106</v>
      </c>
    </row>
    <row r="223" spans="1:7" ht="25.5">
      <c r="A223" s="262" t="s">
        <v>876</v>
      </c>
      <c r="B223" s="263" t="s">
        <v>2595</v>
      </c>
      <c r="C223" s="263" t="s">
        <v>877</v>
      </c>
      <c r="D223" s="264" t="s">
        <v>24</v>
      </c>
      <c r="E223" s="265">
        <v>1</v>
      </c>
      <c r="F223" s="266">
        <v>1255.3</v>
      </c>
      <c r="G223" s="266">
        <v>1255.3</v>
      </c>
    </row>
    <row r="224" spans="1:7">
      <c r="A224" s="267" t="s">
        <v>2259</v>
      </c>
      <c r="B224" s="268" t="s">
        <v>2596</v>
      </c>
      <c r="C224" s="268" t="s">
        <v>2260</v>
      </c>
      <c r="D224" s="269" t="s">
        <v>239</v>
      </c>
      <c r="E224" s="270">
        <v>0.8458</v>
      </c>
      <c r="F224" s="271">
        <v>24.21</v>
      </c>
      <c r="G224" s="271">
        <v>20.47</v>
      </c>
    </row>
    <row r="225" spans="1:7">
      <c r="A225" s="267" t="s">
        <v>240</v>
      </c>
      <c r="B225" s="268" t="s">
        <v>2596</v>
      </c>
      <c r="C225" s="268" t="s">
        <v>241</v>
      </c>
      <c r="D225" s="269" t="s">
        <v>239</v>
      </c>
      <c r="E225" s="270">
        <v>0.26650000000000001</v>
      </c>
      <c r="F225" s="271">
        <v>19.29</v>
      </c>
      <c r="G225" s="271">
        <v>5.14</v>
      </c>
    </row>
    <row r="226" spans="1:7">
      <c r="A226" s="272" t="s">
        <v>2261</v>
      </c>
      <c r="B226" s="273" t="s">
        <v>2596</v>
      </c>
      <c r="C226" s="273" t="s">
        <v>2262</v>
      </c>
      <c r="D226" s="274" t="s">
        <v>210</v>
      </c>
      <c r="E226" s="275">
        <v>0.52710000000000001</v>
      </c>
      <c r="F226" s="276">
        <v>51.71</v>
      </c>
      <c r="G226" s="276">
        <v>27.25</v>
      </c>
    </row>
    <row r="227" spans="1:7">
      <c r="A227" s="272" t="s">
        <v>2273</v>
      </c>
      <c r="B227" s="273" t="s">
        <v>2595</v>
      </c>
      <c r="C227" s="273" t="s">
        <v>1956</v>
      </c>
      <c r="D227" s="274" t="s">
        <v>24</v>
      </c>
      <c r="E227" s="275">
        <v>1</v>
      </c>
      <c r="F227" s="276">
        <v>960.34</v>
      </c>
      <c r="G227" s="276">
        <v>960.34</v>
      </c>
    </row>
    <row r="228" spans="1:7">
      <c r="A228" s="272" t="s">
        <v>2274</v>
      </c>
      <c r="B228" s="273" t="s">
        <v>2595</v>
      </c>
      <c r="C228" s="273" t="s">
        <v>1946</v>
      </c>
      <c r="D228" s="274" t="s">
        <v>24</v>
      </c>
      <c r="E228" s="275">
        <v>1</v>
      </c>
      <c r="F228" s="276">
        <v>99.95</v>
      </c>
      <c r="G228" s="276">
        <v>99.95</v>
      </c>
    </row>
    <row r="229" spans="1:7" ht="25.5">
      <c r="A229" s="272" t="s">
        <v>2275</v>
      </c>
      <c r="B229" s="273" t="s">
        <v>2596</v>
      </c>
      <c r="C229" s="273" t="s">
        <v>2276</v>
      </c>
      <c r="D229" s="274" t="s">
        <v>24</v>
      </c>
      <c r="E229" s="275">
        <v>1</v>
      </c>
      <c r="F229" s="276">
        <v>142.15</v>
      </c>
      <c r="G229" s="276">
        <v>142.15</v>
      </c>
    </row>
    <row r="230" spans="1:7" ht="15">
      <c r="A230" s="259" t="s">
        <v>232</v>
      </c>
      <c r="B230" s="260" t="s">
        <v>2594</v>
      </c>
      <c r="C230" s="260" t="s">
        <v>233</v>
      </c>
      <c r="D230" s="261" t="s">
        <v>234</v>
      </c>
      <c r="E230" s="259" t="s">
        <v>235</v>
      </c>
      <c r="F230" s="259" t="s">
        <v>236</v>
      </c>
      <c r="G230" s="259" t="s">
        <v>106</v>
      </c>
    </row>
    <row r="231" spans="1:7" ht="38.25">
      <c r="A231" s="262" t="s">
        <v>881</v>
      </c>
      <c r="B231" s="263" t="s">
        <v>2595</v>
      </c>
      <c r="C231" s="263" t="s">
        <v>494</v>
      </c>
      <c r="D231" s="264" t="s">
        <v>27</v>
      </c>
      <c r="E231" s="265">
        <v>1</v>
      </c>
      <c r="F231" s="266">
        <v>1620</v>
      </c>
      <c r="G231" s="266">
        <v>1620</v>
      </c>
    </row>
    <row r="232" spans="1:7" ht="25.5">
      <c r="A232" s="272" t="s">
        <v>2277</v>
      </c>
      <c r="B232" s="273" t="s">
        <v>2595</v>
      </c>
      <c r="C232" s="273" t="s">
        <v>1985</v>
      </c>
      <c r="D232" s="274" t="s">
        <v>24</v>
      </c>
      <c r="E232" s="275">
        <v>1</v>
      </c>
      <c r="F232" s="276">
        <v>1620</v>
      </c>
      <c r="G232" s="276">
        <v>1620</v>
      </c>
    </row>
    <row r="233" spans="1:7" ht="15">
      <c r="A233" s="259" t="s">
        <v>232</v>
      </c>
      <c r="B233" s="260" t="s">
        <v>2594</v>
      </c>
      <c r="C233" s="260" t="s">
        <v>233</v>
      </c>
      <c r="D233" s="261" t="s">
        <v>234</v>
      </c>
      <c r="E233" s="259" t="s">
        <v>235</v>
      </c>
      <c r="F233" s="259" t="s">
        <v>236</v>
      </c>
      <c r="G233" s="259" t="s">
        <v>106</v>
      </c>
    </row>
    <row r="234" spans="1:7" ht="165.75">
      <c r="A234" s="262" t="s">
        <v>883</v>
      </c>
      <c r="B234" s="263" t="s">
        <v>2595</v>
      </c>
      <c r="C234" s="263" t="s">
        <v>884</v>
      </c>
      <c r="D234" s="264" t="s">
        <v>24</v>
      </c>
      <c r="E234" s="265">
        <v>1</v>
      </c>
      <c r="F234" s="266">
        <v>996829.91</v>
      </c>
      <c r="G234" s="266">
        <v>996829.91</v>
      </c>
    </row>
    <row r="235" spans="1:7" ht="153">
      <c r="A235" s="272" t="s">
        <v>2278</v>
      </c>
      <c r="B235" s="273" t="s">
        <v>2595</v>
      </c>
      <c r="C235" s="273" t="s">
        <v>2279</v>
      </c>
      <c r="D235" s="274" t="s">
        <v>24</v>
      </c>
      <c r="E235" s="275">
        <v>1</v>
      </c>
      <c r="F235" s="276">
        <v>996829.91</v>
      </c>
      <c r="G235" s="276">
        <v>996829.91</v>
      </c>
    </row>
    <row r="236" spans="1:7" ht="15">
      <c r="A236" s="259" t="s">
        <v>232</v>
      </c>
      <c r="B236" s="260" t="s">
        <v>2594</v>
      </c>
      <c r="C236" s="260" t="s">
        <v>233</v>
      </c>
      <c r="D236" s="261" t="s">
        <v>234</v>
      </c>
      <c r="E236" s="259" t="s">
        <v>235</v>
      </c>
      <c r="F236" s="259" t="s">
        <v>236</v>
      </c>
      <c r="G236" s="259" t="s">
        <v>106</v>
      </c>
    </row>
    <row r="237" spans="1:7" ht="25.5">
      <c r="A237" s="262" t="s">
        <v>190</v>
      </c>
      <c r="B237" s="263" t="s">
        <v>2595</v>
      </c>
      <c r="C237" s="263" t="s">
        <v>191</v>
      </c>
      <c r="D237" s="264" t="s">
        <v>24</v>
      </c>
      <c r="E237" s="265">
        <v>1</v>
      </c>
      <c r="F237" s="266">
        <v>240.57</v>
      </c>
      <c r="G237" s="266">
        <v>240.57</v>
      </c>
    </row>
    <row r="238" spans="1:7">
      <c r="A238" s="267" t="s">
        <v>240</v>
      </c>
      <c r="B238" s="268" t="s">
        <v>2596</v>
      </c>
      <c r="C238" s="268" t="s">
        <v>241</v>
      </c>
      <c r="D238" s="269" t="s">
        <v>239</v>
      </c>
      <c r="E238" s="270">
        <v>0.29880000000000001</v>
      </c>
      <c r="F238" s="271">
        <v>19.29</v>
      </c>
      <c r="G238" s="271">
        <v>5.76</v>
      </c>
    </row>
    <row r="239" spans="1:7" ht="25.5">
      <c r="A239" s="267" t="s">
        <v>274</v>
      </c>
      <c r="B239" s="268" t="s">
        <v>2596</v>
      </c>
      <c r="C239" s="268" t="s">
        <v>275</v>
      </c>
      <c r="D239" s="269" t="s">
        <v>239</v>
      </c>
      <c r="E239" s="270">
        <v>0.94850000000000001</v>
      </c>
      <c r="F239" s="271">
        <v>24.24</v>
      </c>
      <c r="G239" s="271">
        <v>22.99</v>
      </c>
    </row>
    <row r="240" spans="1:7">
      <c r="A240" s="272" t="s">
        <v>276</v>
      </c>
      <c r="B240" s="273" t="s">
        <v>2595</v>
      </c>
      <c r="C240" s="273" t="s">
        <v>277</v>
      </c>
      <c r="D240" s="274" t="s">
        <v>24</v>
      </c>
      <c r="E240" s="275">
        <v>1</v>
      </c>
      <c r="F240" s="276">
        <v>99.5</v>
      </c>
      <c r="G240" s="276">
        <v>99.5</v>
      </c>
    </row>
    <row r="241" spans="1:7" ht="38.25">
      <c r="A241" s="272" t="s">
        <v>278</v>
      </c>
      <c r="B241" s="273" t="s">
        <v>2596</v>
      </c>
      <c r="C241" s="273" t="s">
        <v>279</v>
      </c>
      <c r="D241" s="274" t="s">
        <v>24</v>
      </c>
      <c r="E241" s="275">
        <v>6</v>
      </c>
      <c r="F241" s="276">
        <v>18.72</v>
      </c>
      <c r="G241" s="276">
        <v>112.32</v>
      </c>
    </row>
    <row r="242" spans="1:7" ht="15">
      <c r="A242" s="259" t="s">
        <v>232</v>
      </c>
      <c r="B242" s="260" t="s">
        <v>2594</v>
      </c>
      <c r="C242" s="260" t="s">
        <v>233</v>
      </c>
      <c r="D242" s="261" t="s">
        <v>234</v>
      </c>
      <c r="E242" s="259" t="s">
        <v>235</v>
      </c>
      <c r="F242" s="259" t="s">
        <v>236</v>
      </c>
      <c r="G242" s="259" t="s">
        <v>106</v>
      </c>
    </row>
    <row r="243" spans="1:7" ht="25.5">
      <c r="A243" s="262" t="s">
        <v>192</v>
      </c>
      <c r="B243" s="263" t="s">
        <v>2595</v>
      </c>
      <c r="C243" s="263" t="s">
        <v>193</v>
      </c>
      <c r="D243" s="264" t="s">
        <v>24</v>
      </c>
      <c r="E243" s="265">
        <v>1</v>
      </c>
      <c r="F243" s="266">
        <v>249.95</v>
      </c>
      <c r="G243" s="266">
        <v>249.95</v>
      </c>
    </row>
    <row r="244" spans="1:7">
      <c r="A244" s="267" t="s">
        <v>251</v>
      </c>
      <c r="B244" s="268" t="s">
        <v>2596</v>
      </c>
      <c r="C244" s="268" t="s">
        <v>252</v>
      </c>
      <c r="D244" s="269" t="s">
        <v>239</v>
      </c>
      <c r="E244" s="270">
        <v>1</v>
      </c>
      <c r="F244" s="271">
        <v>24.33</v>
      </c>
      <c r="G244" s="271">
        <v>24.33</v>
      </c>
    </row>
    <row r="245" spans="1:7">
      <c r="A245" s="267" t="s">
        <v>240</v>
      </c>
      <c r="B245" s="268" t="s">
        <v>2596</v>
      </c>
      <c r="C245" s="268" t="s">
        <v>241</v>
      </c>
      <c r="D245" s="269" t="s">
        <v>239</v>
      </c>
      <c r="E245" s="270">
        <v>1</v>
      </c>
      <c r="F245" s="271">
        <v>19.29</v>
      </c>
      <c r="G245" s="271">
        <v>19.29</v>
      </c>
    </row>
    <row r="246" spans="1:7" ht="25.5">
      <c r="A246" s="272" t="s">
        <v>280</v>
      </c>
      <c r="B246" s="273" t="s">
        <v>2596</v>
      </c>
      <c r="C246" s="273" t="s">
        <v>281</v>
      </c>
      <c r="D246" s="274" t="s">
        <v>24</v>
      </c>
      <c r="E246" s="275">
        <v>1</v>
      </c>
      <c r="F246" s="276">
        <v>206.33</v>
      </c>
      <c r="G246" s="276">
        <v>206.33</v>
      </c>
    </row>
    <row r="247" spans="1:7" ht="15">
      <c r="A247" s="259" t="s">
        <v>232</v>
      </c>
      <c r="B247" s="260" t="s">
        <v>2594</v>
      </c>
      <c r="C247" s="260" t="s">
        <v>233</v>
      </c>
      <c r="D247" s="261" t="s">
        <v>234</v>
      </c>
      <c r="E247" s="259" t="s">
        <v>235</v>
      </c>
      <c r="F247" s="259" t="s">
        <v>236</v>
      </c>
      <c r="G247" s="259" t="s">
        <v>106</v>
      </c>
    </row>
    <row r="248" spans="1:7" ht="25.5">
      <c r="A248" s="262" t="s">
        <v>194</v>
      </c>
      <c r="B248" s="263" t="s">
        <v>2595</v>
      </c>
      <c r="C248" s="263" t="s">
        <v>195</v>
      </c>
      <c r="D248" s="264" t="s">
        <v>24</v>
      </c>
      <c r="E248" s="265">
        <v>1</v>
      </c>
      <c r="F248" s="266">
        <v>244.32</v>
      </c>
      <c r="G248" s="266">
        <v>244.32</v>
      </c>
    </row>
    <row r="249" spans="1:7">
      <c r="A249" s="267" t="s">
        <v>251</v>
      </c>
      <c r="B249" s="268" t="s">
        <v>2596</v>
      </c>
      <c r="C249" s="268" t="s">
        <v>252</v>
      </c>
      <c r="D249" s="269" t="s">
        <v>239</v>
      </c>
      <c r="E249" s="270">
        <v>0.48888890000000002</v>
      </c>
      <c r="F249" s="271">
        <v>24.33</v>
      </c>
      <c r="G249" s="271">
        <v>11.89</v>
      </c>
    </row>
    <row r="250" spans="1:7">
      <c r="A250" s="267" t="s">
        <v>240</v>
      </c>
      <c r="B250" s="268" t="s">
        <v>2596</v>
      </c>
      <c r="C250" s="268" t="s">
        <v>241</v>
      </c>
      <c r="D250" s="269" t="s">
        <v>239</v>
      </c>
      <c r="E250" s="270">
        <v>0.48888890000000002</v>
      </c>
      <c r="F250" s="271">
        <v>19.29</v>
      </c>
      <c r="G250" s="271">
        <v>9.43</v>
      </c>
    </row>
    <row r="251" spans="1:7" ht="25.5">
      <c r="A251" s="272" t="s">
        <v>282</v>
      </c>
      <c r="B251" s="273" t="s">
        <v>2596</v>
      </c>
      <c r="C251" s="273" t="s">
        <v>283</v>
      </c>
      <c r="D251" s="274" t="s">
        <v>24</v>
      </c>
      <c r="E251" s="275">
        <v>1</v>
      </c>
      <c r="F251" s="276">
        <v>220</v>
      </c>
      <c r="G251" s="276">
        <v>220</v>
      </c>
    </row>
    <row r="252" spans="1:7" ht="38.25">
      <c r="A252" s="272" t="s">
        <v>284</v>
      </c>
      <c r="B252" s="273" t="s">
        <v>2596</v>
      </c>
      <c r="C252" s="273" t="s">
        <v>285</v>
      </c>
      <c r="D252" s="274" t="s">
        <v>24</v>
      </c>
      <c r="E252" s="275">
        <v>6</v>
      </c>
      <c r="F252" s="276">
        <v>0.5</v>
      </c>
      <c r="G252" s="276">
        <v>3</v>
      </c>
    </row>
    <row r="253" spans="1:7" ht="15">
      <c r="A253" s="259" t="s">
        <v>232</v>
      </c>
      <c r="B253" s="260" t="s">
        <v>2594</v>
      </c>
      <c r="C253" s="260" t="s">
        <v>233</v>
      </c>
      <c r="D253" s="261" t="s">
        <v>234</v>
      </c>
      <c r="E253" s="259" t="s">
        <v>235</v>
      </c>
      <c r="F253" s="259" t="s">
        <v>236</v>
      </c>
      <c r="G253" s="259" t="s">
        <v>106</v>
      </c>
    </row>
    <row r="254" spans="1:7">
      <c r="A254" s="262" t="s">
        <v>910</v>
      </c>
      <c r="B254" s="263" t="s">
        <v>2595</v>
      </c>
      <c r="C254" s="263" t="s">
        <v>585</v>
      </c>
      <c r="D254" s="264" t="s">
        <v>24</v>
      </c>
      <c r="E254" s="265">
        <v>1</v>
      </c>
      <c r="F254" s="266">
        <v>753.15</v>
      </c>
      <c r="G254" s="266">
        <v>753.15</v>
      </c>
    </row>
    <row r="255" spans="1:7">
      <c r="A255" s="267" t="s">
        <v>322</v>
      </c>
      <c r="B255" s="268" t="s">
        <v>2596</v>
      </c>
      <c r="C255" s="268" t="s">
        <v>323</v>
      </c>
      <c r="D255" s="269" t="s">
        <v>239</v>
      </c>
      <c r="E255" s="270">
        <v>0.61899999999999999</v>
      </c>
      <c r="F255" s="271">
        <v>25.3</v>
      </c>
      <c r="G255" s="271">
        <v>15.66</v>
      </c>
    </row>
    <row r="256" spans="1:7">
      <c r="A256" s="267" t="s">
        <v>324</v>
      </c>
      <c r="B256" s="268" t="s">
        <v>2596</v>
      </c>
      <c r="C256" s="268" t="s">
        <v>325</v>
      </c>
      <c r="D256" s="269" t="s">
        <v>239</v>
      </c>
      <c r="E256" s="270">
        <v>0.61899999999999999</v>
      </c>
      <c r="F256" s="271">
        <v>20.87</v>
      </c>
      <c r="G256" s="271">
        <v>12.91</v>
      </c>
    </row>
    <row r="257" spans="1:7" ht="25.5">
      <c r="A257" s="272" t="s">
        <v>2280</v>
      </c>
      <c r="B257" s="273" t="s">
        <v>2595</v>
      </c>
      <c r="C257" s="273" t="s">
        <v>1782</v>
      </c>
      <c r="D257" s="274" t="s">
        <v>24</v>
      </c>
      <c r="E257" s="275">
        <v>1</v>
      </c>
      <c r="F257" s="276">
        <v>724.58</v>
      </c>
      <c r="G257" s="276">
        <v>724.58</v>
      </c>
    </row>
    <row r="258" spans="1:7" ht="15">
      <c r="A258" s="259" t="s">
        <v>232</v>
      </c>
      <c r="B258" s="260" t="s">
        <v>2594</v>
      </c>
      <c r="C258" s="260" t="s">
        <v>233</v>
      </c>
      <c r="D258" s="261" t="s">
        <v>234</v>
      </c>
      <c r="E258" s="259" t="s">
        <v>235</v>
      </c>
      <c r="F258" s="259" t="s">
        <v>236</v>
      </c>
      <c r="G258" s="259" t="s">
        <v>106</v>
      </c>
    </row>
    <row r="259" spans="1:7" ht="25.5">
      <c r="A259" s="262" t="s">
        <v>915</v>
      </c>
      <c r="B259" s="263" t="s">
        <v>2595</v>
      </c>
      <c r="C259" s="263" t="s">
        <v>436</v>
      </c>
      <c r="D259" s="264" t="s">
        <v>26</v>
      </c>
      <c r="E259" s="265">
        <v>1</v>
      </c>
      <c r="F259" s="266">
        <v>201.07</v>
      </c>
      <c r="G259" s="266">
        <v>201.07</v>
      </c>
    </row>
    <row r="260" spans="1:7">
      <c r="A260" s="267" t="s">
        <v>2281</v>
      </c>
      <c r="B260" s="268" t="s">
        <v>2596</v>
      </c>
      <c r="C260" s="268" t="s">
        <v>2282</v>
      </c>
      <c r="D260" s="269" t="s">
        <v>239</v>
      </c>
      <c r="E260" s="270">
        <v>1.556</v>
      </c>
      <c r="F260" s="271">
        <v>20.47</v>
      </c>
      <c r="G260" s="271">
        <v>31.85</v>
      </c>
    </row>
    <row r="261" spans="1:7">
      <c r="A261" s="267" t="s">
        <v>364</v>
      </c>
      <c r="B261" s="268" t="s">
        <v>2596</v>
      </c>
      <c r="C261" s="268" t="s">
        <v>365</v>
      </c>
      <c r="D261" s="269" t="s">
        <v>239</v>
      </c>
      <c r="E261" s="270">
        <v>1.8959999999999999</v>
      </c>
      <c r="F261" s="271">
        <v>24.14</v>
      </c>
      <c r="G261" s="271">
        <v>45.76</v>
      </c>
    </row>
    <row r="262" spans="1:7" ht="38.25">
      <c r="A262" s="272" t="s">
        <v>2263</v>
      </c>
      <c r="B262" s="273" t="s">
        <v>2596</v>
      </c>
      <c r="C262" s="273" t="s">
        <v>2264</v>
      </c>
      <c r="D262" s="274" t="s">
        <v>24</v>
      </c>
      <c r="E262" s="275">
        <v>6.5460000000000003</v>
      </c>
      <c r="F262" s="276">
        <v>0.73</v>
      </c>
      <c r="G262" s="276">
        <v>4.7699999999999996</v>
      </c>
    </row>
    <row r="263" spans="1:7">
      <c r="A263" s="272" t="s">
        <v>2283</v>
      </c>
      <c r="B263" s="273" t="s">
        <v>2596</v>
      </c>
      <c r="C263" s="273" t="s">
        <v>2284</v>
      </c>
      <c r="D263" s="274" t="s">
        <v>210</v>
      </c>
      <c r="E263" s="275">
        <v>8.0000000000000002E-3</v>
      </c>
      <c r="F263" s="276">
        <v>28.57</v>
      </c>
      <c r="G263" s="276">
        <v>0.22</v>
      </c>
    </row>
    <row r="264" spans="1:7">
      <c r="A264" s="272" t="s">
        <v>2285</v>
      </c>
      <c r="B264" s="273" t="s">
        <v>2596</v>
      </c>
      <c r="C264" s="273" t="s">
        <v>2286</v>
      </c>
      <c r="D264" s="274" t="s">
        <v>24</v>
      </c>
      <c r="E264" s="275">
        <v>2.1819999999999999</v>
      </c>
      <c r="F264" s="276">
        <v>6.7</v>
      </c>
      <c r="G264" s="276">
        <v>14.61</v>
      </c>
    </row>
    <row r="265" spans="1:7" ht="25.5">
      <c r="A265" s="272" t="s">
        <v>2287</v>
      </c>
      <c r="B265" s="273" t="s">
        <v>2596</v>
      </c>
      <c r="C265" s="273" t="s">
        <v>2288</v>
      </c>
      <c r="D265" s="274" t="s">
        <v>26</v>
      </c>
      <c r="E265" s="275">
        <v>2.0579999999999998</v>
      </c>
      <c r="F265" s="276">
        <v>50.47</v>
      </c>
      <c r="G265" s="276">
        <v>103.86</v>
      </c>
    </row>
    <row r="266" spans="1:7" ht="15">
      <c r="A266" s="259" t="s">
        <v>232</v>
      </c>
      <c r="B266" s="260" t="s">
        <v>2594</v>
      </c>
      <c r="C266" s="260" t="s">
        <v>233</v>
      </c>
      <c r="D266" s="261" t="s">
        <v>234</v>
      </c>
      <c r="E266" s="259" t="s">
        <v>235</v>
      </c>
      <c r="F266" s="259" t="s">
        <v>236</v>
      </c>
      <c r="G266" s="259" t="s">
        <v>106</v>
      </c>
    </row>
    <row r="267" spans="1:7">
      <c r="A267" s="262" t="s">
        <v>922</v>
      </c>
      <c r="B267" s="263" t="s">
        <v>2595</v>
      </c>
      <c r="C267" s="263" t="s">
        <v>923</v>
      </c>
      <c r="D267" s="264" t="s">
        <v>24</v>
      </c>
      <c r="E267" s="265">
        <v>1</v>
      </c>
      <c r="F267" s="266">
        <v>808.46</v>
      </c>
      <c r="G267" s="266">
        <v>808.46</v>
      </c>
    </row>
    <row r="268" spans="1:7" ht="25.5">
      <c r="A268" s="267" t="s">
        <v>274</v>
      </c>
      <c r="B268" s="268" t="s">
        <v>2596</v>
      </c>
      <c r="C268" s="268" t="s">
        <v>275</v>
      </c>
      <c r="D268" s="269" t="s">
        <v>239</v>
      </c>
      <c r="E268" s="270">
        <v>0.31619999999999998</v>
      </c>
      <c r="F268" s="271">
        <v>24.24</v>
      </c>
      <c r="G268" s="271">
        <v>7.66</v>
      </c>
    </row>
    <row r="269" spans="1:7">
      <c r="A269" s="267" t="s">
        <v>240</v>
      </c>
      <c r="B269" s="268" t="s">
        <v>2596</v>
      </c>
      <c r="C269" s="268" t="s">
        <v>241</v>
      </c>
      <c r="D269" s="269" t="s">
        <v>239</v>
      </c>
      <c r="E269" s="270">
        <v>9.9599999999999994E-2</v>
      </c>
      <c r="F269" s="271">
        <v>19.29</v>
      </c>
      <c r="G269" s="271">
        <v>1.92</v>
      </c>
    </row>
    <row r="270" spans="1:7">
      <c r="A270" s="272" t="s">
        <v>2289</v>
      </c>
      <c r="B270" s="273" t="s">
        <v>2595</v>
      </c>
      <c r="C270" s="273" t="s">
        <v>2290</v>
      </c>
      <c r="D270" s="274" t="s">
        <v>24</v>
      </c>
      <c r="E270" s="275">
        <v>1</v>
      </c>
      <c r="F270" s="276">
        <v>798.88</v>
      </c>
      <c r="G270" s="276">
        <v>798.88</v>
      </c>
    </row>
    <row r="271" spans="1:7" ht="15">
      <c r="A271" s="259" t="s">
        <v>232</v>
      </c>
      <c r="B271" s="260" t="s">
        <v>2594</v>
      </c>
      <c r="C271" s="260" t="s">
        <v>233</v>
      </c>
      <c r="D271" s="261" t="s">
        <v>234</v>
      </c>
      <c r="E271" s="259" t="s">
        <v>235</v>
      </c>
      <c r="F271" s="259" t="s">
        <v>236</v>
      </c>
      <c r="G271" s="259" t="s">
        <v>106</v>
      </c>
    </row>
    <row r="272" spans="1:7" ht="25.5">
      <c r="A272" s="262" t="s">
        <v>925</v>
      </c>
      <c r="B272" s="263" t="s">
        <v>2595</v>
      </c>
      <c r="C272" s="263" t="s">
        <v>926</v>
      </c>
      <c r="D272" s="264" t="s">
        <v>24</v>
      </c>
      <c r="E272" s="265">
        <v>1</v>
      </c>
      <c r="F272" s="266">
        <v>923.23</v>
      </c>
      <c r="G272" s="266">
        <v>923.23</v>
      </c>
    </row>
    <row r="273" spans="1:7" ht="25.5">
      <c r="A273" s="267" t="s">
        <v>274</v>
      </c>
      <c r="B273" s="268" t="s">
        <v>2596</v>
      </c>
      <c r="C273" s="268" t="s">
        <v>275</v>
      </c>
      <c r="D273" s="269" t="s">
        <v>239</v>
      </c>
      <c r="E273" s="270">
        <v>0.31619999999999998</v>
      </c>
      <c r="F273" s="271">
        <v>24.24</v>
      </c>
      <c r="G273" s="271">
        <v>7.66</v>
      </c>
    </row>
    <row r="274" spans="1:7">
      <c r="A274" s="267" t="s">
        <v>240</v>
      </c>
      <c r="B274" s="268" t="s">
        <v>2596</v>
      </c>
      <c r="C274" s="268" t="s">
        <v>241</v>
      </c>
      <c r="D274" s="269" t="s">
        <v>239</v>
      </c>
      <c r="E274" s="270">
        <v>9.9599999999999994E-2</v>
      </c>
      <c r="F274" s="271">
        <v>19.29</v>
      </c>
      <c r="G274" s="271">
        <v>1.92</v>
      </c>
    </row>
    <row r="275" spans="1:7" ht="25.5">
      <c r="A275" s="272" t="s">
        <v>2291</v>
      </c>
      <c r="B275" s="273" t="s">
        <v>2595</v>
      </c>
      <c r="C275" s="273" t="s">
        <v>2292</v>
      </c>
      <c r="D275" s="274" t="s">
        <v>24</v>
      </c>
      <c r="E275" s="275">
        <v>1</v>
      </c>
      <c r="F275" s="276">
        <v>913.65</v>
      </c>
      <c r="G275" s="276">
        <v>913.65</v>
      </c>
    </row>
    <row r="276" spans="1:7" ht="15">
      <c r="A276" s="259" t="s">
        <v>232</v>
      </c>
      <c r="B276" s="260" t="s">
        <v>2594</v>
      </c>
      <c r="C276" s="260" t="s">
        <v>233</v>
      </c>
      <c r="D276" s="261" t="s">
        <v>234</v>
      </c>
      <c r="E276" s="259" t="s">
        <v>235</v>
      </c>
      <c r="F276" s="259" t="s">
        <v>236</v>
      </c>
      <c r="G276" s="259" t="s">
        <v>106</v>
      </c>
    </row>
    <row r="277" spans="1:7">
      <c r="A277" s="262" t="s">
        <v>928</v>
      </c>
      <c r="B277" s="263" t="s">
        <v>2595</v>
      </c>
      <c r="C277" s="263" t="s">
        <v>459</v>
      </c>
      <c r="D277" s="264" t="s">
        <v>24</v>
      </c>
      <c r="E277" s="265">
        <v>1</v>
      </c>
      <c r="F277" s="266">
        <v>87.73</v>
      </c>
      <c r="G277" s="266">
        <v>87.73</v>
      </c>
    </row>
    <row r="278" spans="1:7">
      <c r="A278" s="267" t="s">
        <v>251</v>
      </c>
      <c r="B278" s="268" t="s">
        <v>2596</v>
      </c>
      <c r="C278" s="268" t="s">
        <v>252</v>
      </c>
      <c r="D278" s="269" t="s">
        <v>239</v>
      </c>
      <c r="E278" s="270">
        <v>1</v>
      </c>
      <c r="F278" s="271">
        <v>24.33</v>
      </c>
      <c r="G278" s="271">
        <v>24.33</v>
      </c>
    </row>
    <row r="279" spans="1:7">
      <c r="A279" s="272" t="s">
        <v>2293</v>
      </c>
      <c r="B279" s="273" t="s">
        <v>2596</v>
      </c>
      <c r="C279" s="273" t="s">
        <v>459</v>
      </c>
      <c r="D279" s="274" t="s">
        <v>24</v>
      </c>
      <c r="E279" s="275">
        <v>1</v>
      </c>
      <c r="F279" s="276">
        <v>63.4</v>
      </c>
      <c r="G279" s="276">
        <v>63.4</v>
      </c>
    </row>
    <row r="280" spans="1:7" ht="15">
      <c r="A280" s="259" t="s">
        <v>232</v>
      </c>
      <c r="B280" s="260" t="s">
        <v>2594</v>
      </c>
      <c r="C280" s="260" t="s">
        <v>233</v>
      </c>
      <c r="D280" s="261" t="s">
        <v>234</v>
      </c>
      <c r="E280" s="259" t="s">
        <v>235</v>
      </c>
      <c r="F280" s="259" t="s">
        <v>236</v>
      </c>
      <c r="G280" s="259" t="s">
        <v>106</v>
      </c>
    </row>
    <row r="281" spans="1:7" ht="25.5">
      <c r="A281" s="262" t="s">
        <v>930</v>
      </c>
      <c r="B281" s="263" t="s">
        <v>2595</v>
      </c>
      <c r="C281" s="263" t="s">
        <v>498</v>
      </c>
      <c r="D281" s="264" t="s">
        <v>24</v>
      </c>
      <c r="E281" s="265">
        <v>1</v>
      </c>
      <c r="F281" s="266">
        <v>88.79</v>
      </c>
      <c r="G281" s="266">
        <v>88.79</v>
      </c>
    </row>
    <row r="282" spans="1:7">
      <c r="A282" s="267" t="s">
        <v>240</v>
      </c>
      <c r="B282" s="268" t="s">
        <v>2596</v>
      </c>
      <c r="C282" s="268" t="s">
        <v>241</v>
      </c>
      <c r="D282" s="269" t="s">
        <v>239</v>
      </c>
      <c r="E282" s="270">
        <v>0.2</v>
      </c>
      <c r="F282" s="271">
        <v>19.29</v>
      </c>
      <c r="G282" s="271">
        <v>3.85</v>
      </c>
    </row>
    <row r="283" spans="1:7" ht="25.5">
      <c r="A283" s="272" t="s">
        <v>2294</v>
      </c>
      <c r="B283" s="273" t="s">
        <v>2596</v>
      </c>
      <c r="C283" s="273" t="s">
        <v>2295</v>
      </c>
      <c r="D283" s="274" t="s">
        <v>24</v>
      </c>
      <c r="E283" s="275">
        <v>1.59</v>
      </c>
      <c r="F283" s="276">
        <v>2.2799999999999998</v>
      </c>
      <c r="G283" s="276">
        <v>3.62</v>
      </c>
    </row>
    <row r="284" spans="1:7" ht="38.25">
      <c r="A284" s="272" t="s">
        <v>2296</v>
      </c>
      <c r="B284" s="273" t="s">
        <v>2596</v>
      </c>
      <c r="C284" s="273" t="s">
        <v>2297</v>
      </c>
      <c r="D284" s="274" t="s">
        <v>24</v>
      </c>
      <c r="E284" s="275">
        <v>1</v>
      </c>
      <c r="F284" s="276">
        <v>81.319999999999993</v>
      </c>
      <c r="G284" s="276">
        <v>81.319999999999993</v>
      </c>
    </row>
    <row r="285" spans="1:7" ht="15">
      <c r="A285" s="259" t="s">
        <v>232</v>
      </c>
      <c r="B285" s="260" t="s">
        <v>2594</v>
      </c>
      <c r="C285" s="260" t="s">
        <v>233</v>
      </c>
      <c r="D285" s="261" t="s">
        <v>234</v>
      </c>
      <c r="E285" s="259" t="s">
        <v>235</v>
      </c>
      <c r="F285" s="259" t="s">
        <v>236</v>
      </c>
      <c r="G285" s="259" t="s">
        <v>106</v>
      </c>
    </row>
    <row r="286" spans="1:7" ht="25.5">
      <c r="A286" s="262" t="s">
        <v>932</v>
      </c>
      <c r="B286" s="263" t="s">
        <v>2595</v>
      </c>
      <c r="C286" s="263" t="s">
        <v>588</v>
      </c>
      <c r="D286" s="264" t="s">
        <v>26</v>
      </c>
      <c r="E286" s="265">
        <v>1</v>
      </c>
      <c r="F286" s="266">
        <v>56.33</v>
      </c>
      <c r="G286" s="266">
        <v>56.33</v>
      </c>
    </row>
    <row r="287" spans="1:7">
      <c r="A287" s="267" t="s">
        <v>255</v>
      </c>
      <c r="B287" s="268" t="s">
        <v>2596</v>
      </c>
      <c r="C287" s="268" t="s">
        <v>256</v>
      </c>
      <c r="D287" s="269" t="s">
        <v>239</v>
      </c>
      <c r="E287" s="270">
        <v>0.6</v>
      </c>
      <c r="F287" s="271">
        <v>24.21</v>
      </c>
      <c r="G287" s="271">
        <v>14.52</v>
      </c>
    </row>
    <row r="288" spans="1:7">
      <c r="A288" s="267" t="s">
        <v>240</v>
      </c>
      <c r="B288" s="268" t="s">
        <v>2596</v>
      </c>
      <c r="C288" s="268" t="s">
        <v>241</v>
      </c>
      <c r="D288" s="269" t="s">
        <v>239</v>
      </c>
      <c r="E288" s="270">
        <v>0.4</v>
      </c>
      <c r="F288" s="271">
        <v>19.29</v>
      </c>
      <c r="G288" s="271">
        <v>7.71</v>
      </c>
    </row>
    <row r="289" spans="1:7" ht="38.25">
      <c r="A289" s="272" t="s">
        <v>2298</v>
      </c>
      <c r="B289" s="273" t="s">
        <v>2596</v>
      </c>
      <c r="C289" s="273" t="s">
        <v>2299</v>
      </c>
      <c r="D289" s="274" t="s">
        <v>26</v>
      </c>
      <c r="E289" s="275">
        <v>1</v>
      </c>
      <c r="F289" s="276">
        <v>34.1</v>
      </c>
      <c r="G289" s="276">
        <v>34.1</v>
      </c>
    </row>
    <row r="290" spans="1:7" ht="15">
      <c r="A290" s="259" t="s">
        <v>232</v>
      </c>
      <c r="B290" s="260" t="s">
        <v>2594</v>
      </c>
      <c r="C290" s="260" t="s">
        <v>233</v>
      </c>
      <c r="D290" s="261" t="s">
        <v>234</v>
      </c>
      <c r="E290" s="259" t="s">
        <v>235</v>
      </c>
      <c r="F290" s="259" t="s">
        <v>236</v>
      </c>
      <c r="G290" s="259" t="s">
        <v>106</v>
      </c>
    </row>
    <row r="291" spans="1:7" ht="25.5">
      <c r="A291" s="262" t="s">
        <v>936</v>
      </c>
      <c r="B291" s="263" t="s">
        <v>2595</v>
      </c>
      <c r="C291" s="263" t="s">
        <v>937</v>
      </c>
      <c r="D291" s="264" t="s">
        <v>27</v>
      </c>
      <c r="E291" s="265">
        <v>1</v>
      </c>
      <c r="F291" s="266">
        <v>201.32</v>
      </c>
      <c r="G291" s="266">
        <v>201.32</v>
      </c>
    </row>
    <row r="292" spans="1:7">
      <c r="A292" s="267" t="s">
        <v>240</v>
      </c>
      <c r="B292" s="268" t="s">
        <v>2596</v>
      </c>
      <c r="C292" s="268" t="s">
        <v>241</v>
      </c>
      <c r="D292" s="269" t="s">
        <v>239</v>
      </c>
      <c r="E292" s="270">
        <v>6.2E-2</v>
      </c>
      <c r="F292" s="271">
        <v>19.29</v>
      </c>
      <c r="G292" s="271">
        <v>1.19</v>
      </c>
    </row>
    <row r="293" spans="1:7">
      <c r="A293" s="267" t="s">
        <v>2300</v>
      </c>
      <c r="B293" s="268" t="s">
        <v>2596</v>
      </c>
      <c r="C293" s="268" t="s">
        <v>2301</v>
      </c>
      <c r="D293" s="269" t="s">
        <v>239</v>
      </c>
      <c r="E293" s="270">
        <v>5.6000000000000001E-2</v>
      </c>
      <c r="F293" s="271">
        <v>23.73</v>
      </c>
      <c r="G293" s="271">
        <v>1.32</v>
      </c>
    </row>
    <row r="294" spans="1:7" ht="25.5">
      <c r="A294" s="267" t="s">
        <v>2302</v>
      </c>
      <c r="B294" s="268" t="s">
        <v>2596</v>
      </c>
      <c r="C294" s="268" t="s">
        <v>2303</v>
      </c>
      <c r="D294" s="269" t="s">
        <v>268</v>
      </c>
      <c r="E294" s="270">
        <v>8.9999999999999998E-4</v>
      </c>
      <c r="F294" s="271">
        <v>21.34</v>
      </c>
      <c r="G294" s="271">
        <v>0.01</v>
      </c>
    </row>
    <row r="295" spans="1:7" ht="25.5">
      <c r="A295" s="267" t="s">
        <v>2304</v>
      </c>
      <c r="B295" s="268" t="s">
        <v>2596</v>
      </c>
      <c r="C295" s="268" t="s">
        <v>2305</v>
      </c>
      <c r="D295" s="269" t="s">
        <v>269</v>
      </c>
      <c r="E295" s="270">
        <v>1.1999999999999999E-3</v>
      </c>
      <c r="F295" s="271">
        <v>20.25</v>
      </c>
      <c r="G295" s="271">
        <v>0.02</v>
      </c>
    </row>
    <row r="296" spans="1:7" ht="38.25">
      <c r="A296" s="272" t="s">
        <v>2306</v>
      </c>
      <c r="B296" s="273" t="s">
        <v>2596</v>
      </c>
      <c r="C296" s="273" t="s">
        <v>2307</v>
      </c>
      <c r="D296" s="274" t="s">
        <v>2308</v>
      </c>
      <c r="E296" s="275">
        <v>4.1500000000000004</v>
      </c>
      <c r="F296" s="276">
        <v>1.8</v>
      </c>
      <c r="G296" s="276">
        <v>7.47</v>
      </c>
    </row>
    <row r="297" spans="1:7" ht="63.75">
      <c r="A297" s="272" t="s">
        <v>2309</v>
      </c>
      <c r="B297" s="273" t="s">
        <v>2596</v>
      </c>
      <c r="C297" s="273" t="s">
        <v>2310</v>
      </c>
      <c r="D297" s="274" t="s">
        <v>27</v>
      </c>
      <c r="E297" s="275">
        <v>1.1459999999999999</v>
      </c>
      <c r="F297" s="276">
        <v>166.94</v>
      </c>
      <c r="G297" s="276">
        <v>191.31</v>
      </c>
    </row>
    <row r="298" spans="1:7" ht="15">
      <c r="A298" s="259" t="s">
        <v>232</v>
      </c>
      <c r="B298" s="260" t="s">
        <v>2594</v>
      </c>
      <c r="C298" s="260" t="s">
        <v>233</v>
      </c>
      <c r="D298" s="261" t="s">
        <v>234</v>
      </c>
      <c r="E298" s="259" t="s">
        <v>235</v>
      </c>
      <c r="F298" s="259" t="s">
        <v>236</v>
      </c>
      <c r="G298" s="259" t="s">
        <v>106</v>
      </c>
    </row>
    <row r="299" spans="1:7">
      <c r="A299" s="262" t="s">
        <v>948</v>
      </c>
      <c r="B299" s="263" t="s">
        <v>2595</v>
      </c>
      <c r="C299" s="263" t="s">
        <v>949</v>
      </c>
      <c r="D299" s="264" t="s">
        <v>26</v>
      </c>
      <c r="E299" s="265">
        <v>1</v>
      </c>
      <c r="F299" s="266">
        <v>45.7</v>
      </c>
      <c r="G299" s="266">
        <v>45.7</v>
      </c>
    </row>
    <row r="300" spans="1:7">
      <c r="A300" s="267" t="s">
        <v>240</v>
      </c>
      <c r="B300" s="268" t="s">
        <v>2596</v>
      </c>
      <c r="C300" s="268" t="s">
        <v>241</v>
      </c>
      <c r="D300" s="269" t="s">
        <v>239</v>
      </c>
      <c r="E300" s="270">
        <v>0.12</v>
      </c>
      <c r="F300" s="271">
        <v>19.29</v>
      </c>
      <c r="G300" s="271">
        <v>2.31</v>
      </c>
    </row>
    <row r="301" spans="1:7">
      <c r="A301" s="267" t="s">
        <v>2300</v>
      </c>
      <c r="B301" s="268" t="s">
        <v>2596</v>
      </c>
      <c r="C301" s="268" t="s">
        <v>2301</v>
      </c>
      <c r="D301" s="269" t="s">
        <v>239</v>
      </c>
      <c r="E301" s="270">
        <v>0.12</v>
      </c>
      <c r="F301" s="271">
        <v>23.73</v>
      </c>
      <c r="G301" s="271">
        <v>2.84</v>
      </c>
    </row>
    <row r="302" spans="1:7">
      <c r="A302" s="272" t="s">
        <v>2311</v>
      </c>
      <c r="B302" s="273" t="s">
        <v>2595</v>
      </c>
      <c r="C302" s="273" t="s">
        <v>2312</v>
      </c>
      <c r="D302" s="274" t="s">
        <v>24</v>
      </c>
      <c r="E302" s="275">
        <v>1</v>
      </c>
      <c r="F302" s="276">
        <v>40.549999999999997</v>
      </c>
      <c r="G302" s="276">
        <v>40.549999999999997</v>
      </c>
    </row>
    <row r="303" spans="1:7" ht="15">
      <c r="A303" s="259" t="s">
        <v>232</v>
      </c>
      <c r="B303" s="260" t="s">
        <v>2594</v>
      </c>
      <c r="C303" s="260" t="s">
        <v>233</v>
      </c>
      <c r="D303" s="261" t="s">
        <v>234</v>
      </c>
      <c r="E303" s="259" t="s">
        <v>235</v>
      </c>
      <c r="F303" s="259" t="s">
        <v>236</v>
      </c>
      <c r="G303" s="259" t="s">
        <v>106</v>
      </c>
    </row>
    <row r="304" spans="1:7">
      <c r="A304" s="262" t="s">
        <v>957</v>
      </c>
      <c r="B304" s="263" t="s">
        <v>2595</v>
      </c>
      <c r="C304" s="263" t="s">
        <v>958</v>
      </c>
      <c r="D304" s="264" t="s">
        <v>24</v>
      </c>
      <c r="E304" s="265">
        <v>1</v>
      </c>
      <c r="F304" s="266">
        <v>149.47999999999999</v>
      </c>
      <c r="G304" s="266">
        <v>149.47999999999999</v>
      </c>
    </row>
    <row r="305" spans="1:7">
      <c r="A305" s="267" t="s">
        <v>240</v>
      </c>
      <c r="B305" s="268" t="s">
        <v>2596</v>
      </c>
      <c r="C305" s="268" t="s">
        <v>241</v>
      </c>
      <c r="D305" s="269" t="s">
        <v>239</v>
      </c>
      <c r="E305" s="270">
        <v>0.09</v>
      </c>
      <c r="F305" s="271">
        <v>19.29</v>
      </c>
      <c r="G305" s="271">
        <v>1.73</v>
      </c>
    </row>
    <row r="306" spans="1:7">
      <c r="A306" s="267" t="s">
        <v>288</v>
      </c>
      <c r="B306" s="268" t="s">
        <v>2596</v>
      </c>
      <c r="C306" s="268" t="s">
        <v>289</v>
      </c>
      <c r="D306" s="269" t="s">
        <v>239</v>
      </c>
      <c r="E306" s="270">
        <v>0.09</v>
      </c>
      <c r="F306" s="271">
        <v>20.11</v>
      </c>
      <c r="G306" s="271">
        <v>1.8</v>
      </c>
    </row>
    <row r="307" spans="1:7">
      <c r="A307" s="272" t="s">
        <v>294</v>
      </c>
      <c r="B307" s="273" t="s">
        <v>2596</v>
      </c>
      <c r="C307" s="273" t="s">
        <v>295</v>
      </c>
      <c r="D307" s="274" t="s">
        <v>157</v>
      </c>
      <c r="E307" s="275">
        <v>3.2000000000000001E-2</v>
      </c>
      <c r="F307" s="276">
        <v>143.57</v>
      </c>
      <c r="G307" s="276">
        <v>4.59</v>
      </c>
    </row>
    <row r="308" spans="1:7">
      <c r="A308" s="272" t="s">
        <v>292</v>
      </c>
      <c r="B308" s="273" t="s">
        <v>2596</v>
      </c>
      <c r="C308" s="273" t="s">
        <v>293</v>
      </c>
      <c r="D308" s="274" t="s">
        <v>210</v>
      </c>
      <c r="E308" s="275">
        <v>1</v>
      </c>
      <c r="F308" s="276">
        <v>1.1399999999999999</v>
      </c>
      <c r="G308" s="276">
        <v>1.1399999999999999</v>
      </c>
    </row>
    <row r="309" spans="1:7">
      <c r="A309" s="272" t="s">
        <v>2313</v>
      </c>
      <c r="B309" s="273" t="s">
        <v>2595</v>
      </c>
      <c r="C309" s="273" t="s">
        <v>1980</v>
      </c>
      <c r="D309" s="274" t="s">
        <v>24</v>
      </c>
      <c r="E309" s="275">
        <v>1</v>
      </c>
      <c r="F309" s="276">
        <v>140</v>
      </c>
      <c r="G309" s="276">
        <v>140</v>
      </c>
    </row>
    <row r="310" spans="1:7">
      <c r="A310" s="272" t="s">
        <v>296</v>
      </c>
      <c r="B310" s="273" t="s">
        <v>2596</v>
      </c>
      <c r="C310" s="273" t="s">
        <v>297</v>
      </c>
      <c r="D310" s="274" t="s">
        <v>210</v>
      </c>
      <c r="E310" s="275">
        <v>7.3999999999999996E-2</v>
      </c>
      <c r="F310" s="276">
        <v>3.05</v>
      </c>
      <c r="G310" s="276">
        <v>0.22</v>
      </c>
    </row>
    <row r="311" spans="1:7" ht="15">
      <c r="A311" s="259" t="s">
        <v>232</v>
      </c>
      <c r="B311" s="260" t="s">
        <v>2594</v>
      </c>
      <c r="C311" s="260" t="s">
        <v>233</v>
      </c>
      <c r="D311" s="261" t="s">
        <v>234</v>
      </c>
      <c r="E311" s="259" t="s">
        <v>235</v>
      </c>
      <c r="F311" s="259" t="s">
        <v>236</v>
      </c>
      <c r="G311" s="259" t="s">
        <v>106</v>
      </c>
    </row>
    <row r="312" spans="1:7" ht="25.5">
      <c r="A312" s="262" t="s">
        <v>196</v>
      </c>
      <c r="B312" s="263" t="s">
        <v>2595</v>
      </c>
      <c r="C312" s="263" t="s">
        <v>197</v>
      </c>
      <c r="D312" s="264" t="s">
        <v>27</v>
      </c>
      <c r="E312" s="265">
        <v>1</v>
      </c>
      <c r="F312" s="266">
        <v>30.85</v>
      </c>
      <c r="G312" s="266">
        <v>30.85</v>
      </c>
    </row>
    <row r="313" spans="1:7">
      <c r="A313" s="267" t="s">
        <v>240</v>
      </c>
      <c r="B313" s="268" t="s">
        <v>2596</v>
      </c>
      <c r="C313" s="268" t="s">
        <v>241</v>
      </c>
      <c r="D313" s="269" t="s">
        <v>239</v>
      </c>
      <c r="E313" s="270">
        <v>0.1</v>
      </c>
      <c r="F313" s="271">
        <v>19.29</v>
      </c>
      <c r="G313" s="271">
        <v>1.92</v>
      </c>
    </row>
    <row r="314" spans="1:7">
      <c r="A314" s="267" t="s">
        <v>288</v>
      </c>
      <c r="B314" s="268" t="s">
        <v>2596</v>
      </c>
      <c r="C314" s="268" t="s">
        <v>289</v>
      </c>
      <c r="D314" s="269" t="s">
        <v>239</v>
      </c>
      <c r="E314" s="270">
        <v>0.1</v>
      </c>
      <c r="F314" s="271">
        <v>20.11</v>
      </c>
      <c r="G314" s="271">
        <v>2.0099999999999998</v>
      </c>
    </row>
    <row r="315" spans="1:7" ht="25.5">
      <c r="A315" s="272" t="s">
        <v>290</v>
      </c>
      <c r="B315" s="273" t="s">
        <v>2596</v>
      </c>
      <c r="C315" s="273" t="s">
        <v>291</v>
      </c>
      <c r="D315" s="274" t="s">
        <v>27</v>
      </c>
      <c r="E315" s="275">
        <v>1</v>
      </c>
      <c r="F315" s="276">
        <v>16</v>
      </c>
      <c r="G315" s="276">
        <v>16</v>
      </c>
    </row>
    <row r="316" spans="1:7">
      <c r="A316" s="272" t="s">
        <v>292</v>
      </c>
      <c r="B316" s="273" t="s">
        <v>2596</v>
      </c>
      <c r="C316" s="273" t="s">
        <v>293</v>
      </c>
      <c r="D316" s="274" t="s">
        <v>210</v>
      </c>
      <c r="E316" s="275">
        <v>3</v>
      </c>
      <c r="F316" s="276">
        <v>1.1399999999999999</v>
      </c>
      <c r="G316" s="276">
        <v>3.42</v>
      </c>
    </row>
    <row r="317" spans="1:7">
      <c r="A317" s="272" t="s">
        <v>294</v>
      </c>
      <c r="B317" s="273" t="s">
        <v>2596</v>
      </c>
      <c r="C317" s="273" t="s">
        <v>295</v>
      </c>
      <c r="D317" s="274" t="s">
        <v>157</v>
      </c>
      <c r="E317" s="275">
        <v>0.05</v>
      </c>
      <c r="F317" s="276">
        <v>143.57</v>
      </c>
      <c r="G317" s="276">
        <v>7.17</v>
      </c>
    </row>
    <row r="318" spans="1:7">
      <c r="A318" s="272" t="s">
        <v>296</v>
      </c>
      <c r="B318" s="273" t="s">
        <v>2596</v>
      </c>
      <c r="C318" s="273" t="s">
        <v>297</v>
      </c>
      <c r="D318" s="274" t="s">
        <v>210</v>
      </c>
      <c r="E318" s="275">
        <v>0.1</v>
      </c>
      <c r="F318" s="276">
        <v>3.05</v>
      </c>
      <c r="G318" s="276">
        <v>0.3</v>
      </c>
    </row>
    <row r="319" spans="1:7" ht="25.5">
      <c r="A319" s="272" t="s">
        <v>298</v>
      </c>
      <c r="B319" s="273" t="s">
        <v>2596</v>
      </c>
      <c r="C319" s="273" t="s">
        <v>299</v>
      </c>
      <c r="D319" s="274" t="s">
        <v>210</v>
      </c>
      <c r="E319" s="275">
        <v>0.15</v>
      </c>
      <c r="F319" s="276">
        <v>0.21</v>
      </c>
      <c r="G319" s="276">
        <v>0.03</v>
      </c>
    </row>
    <row r="320" spans="1:7" ht="15">
      <c r="A320" s="259" t="s">
        <v>232</v>
      </c>
      <c r="B320" s="260" t="s">
        <v>2594</v>
      </c>
      <c r="C320" s="260" t="s">
        <v>233</v>
      </c>
      <c r="D320" s="261" t="s">
        <v>234</v>
      </c>
      <c r="E320" s="259" t="s">
        <v>235</v>
      </c>
      <c r="F320" s="259" t="s">
        <v>236</v>
      </c>
      <c r="G320" s="259" t="s">
        <v>106</v>
      </c>
    </row>
    <row r="321" spans="1:7">
      <c r="A321" s="262" t="s">
        <v>961</v>
      </c>
      <c r="B321" s="263" t="s">
        <v>2595</v>
      </c>
      <c r="C321" s="263" t="s">
        <v>962</v>
      </c>
      <c r="D321" s="264" t="s">
        <v>24</v>
      </c>
      <c r="E321" s="265">
        <v>1</v>
      </c>
      <c r="F321" s="266">
        <v>138.66</v>
      </c>
      <c r="G321" s="266">
        <v>138.66</v>
      </c>
    </row>
    <row r="322" spans="1:7">
      <c r="A322" s="267" t="s">
        <v>240</v>
      </c>
      <c r="B322" s="268" t="s">
        <v>2596</v>
      </c>
      <c r="C322" s="268" t="s">
        <v>241</v>
      </c>
      <c r="D322" s="269" t="s">
        <v>239</v>
      </c>
      <c r="E322" s="270">
        <v>4.3620000000000001</v>
      </c>
      <c r="F322" s="271">
        <v>19.29</v>
      </c>
      <c r="G322" s="271">
        <v>84.14</v>
      </c>
    </row>
    <row r="323" spans="1:7">
      <c r="A323" s="267" t="s">
        <v>288</v>
      </c>
      <c r="B323" s="268" t="s">
        <v>2596</v>
      </c>
      <c r="C323" s="268" t="s">
        <v>289</v>
      </c>
      <c r="D323" s="269" t="s">
        <v>239</v>
      </c>
      <c r="E323" s="270">
        <v>1.0905</v>
      </c>
      <c r="F323" s="271">
        <v>20.11</v>
      </c>
      <c r="G323" s="271">
        <v>21.92</v>
      </c>
    </row>
    <row r="324" spans="1:7">
      <c r="A324" s="272" t="s">
        <v>2314</v>
      </c>
      <c r="B324" s="273" t="s">
        <v>2596</v>
      </c>
      <c r="C324" s="273" t="s">
        <v>2315</v>
      </c>
      <c r="D324" s="274" t="s">
        <v>210</v>
      </c>
      <c r="E324" s="275">
        <v>10</v>
      </c>
      <c r="F324" s="276">
        <v>0.67</v>
      </c>
      <c r="G324" s="276">
        <v>6.7</v>
      </c>
    </row>
    <row r="325" spans="1:7">
      <c r="A325" s="272" t="s">
        <v>2316</v>
      </c>
      <c r="B325" s="273" t="s">
        <v>2595</v>
      </c>
      <c r="C325" s="273" t="s">
        <v>1753</v>
      </c>
      <c r="D325" s="274" t="s">
        <v>24</v>
      </c>
      <c r="E325" s="275">
        <v>1</v>
      </c>
      <c r="F325" s="276">
        <v>25.9</v>
      </c>
      <c r="G325" s="276">
        <v>25.9</v>
      </c>
    </row>
    <row r="326" spans="1:7" ht="15">
      <c r="A326" s="259" t="s">
        <v>232</v>
      </c>
      <c r="B326" s="260" t="s">
        <v>2594</v>
      </c>
      <c r="C326" s="260" t="s">
        <v>233</v>
      </c>
      <c r="D326" s="261" t="s">
        <v>234</v>
      </c>
      <c r="E326" s="259" t="s">
        <v>235</v>
      </c>
      <c r="F326" s="259" t="s">
        <v>236</v>
      </c>
      <c r="G326" s="259" t="s">
        <v>106</v>
      </c>
    </row>
    <row r="327" spans="1:7" ht="25.5">
      <c r="A327" s="262" t="s">
        <v>974</v>
      </c>
      <c r="B327" s="263" t="s">
        <v>2595</v>
      </c>
      <c r="C327" s="263" t="s">
        <v>491</v>
      </c>
      <c r="D327" s="264" t="s">
        <v>5</v>
      </c>
      <c r="E327" s="265">
        <v>1</v>
      </c>
      <c r="F327" s="266">
        <v>457.27</v>
      </c>
      <c r="G327" s="266">
        <v>457.27</v>
      </c>
    </row>
    <row r="328" spans="1:7" ht="25.5">
      <c r="A328" s="267" t="s">
        <v>2317</v>
      </c>
      <c r="B328" s="268" t="s">
        <v>2596</v>
      </c>
      <c r="C328" s="268" t="s">
        <v>2318</v>
      </c>
      <c r="D328" s="269" t="s">
        <v>157</v>
      </c>
      <c r="E328" s="270">
        <v>1.6E-2</v>
      </c>
      <c r="F328" s="271">
        <v>76.31</v>
      </c>
      <c r="G328" s="271">
        <v>1.22</v>
      </c>
    </row>
    <row r="329" spans="1:7" ht="38.25">
      <c r="A329" s="267" t="s">
        <v>2319</v>
      </c>
      <c r="B329" s="268" t="s">
        <v>2596</v>
      </c>
      <c r="C329" s="268" t="s">
        <v>2320</v>
      </c>
      <c r="D329" s="269" t="s">
        <v>157</v>
      </c>
      <c r="E329" s="270">
        <v>1.6E-2</v>
      </c>
      <c r="F329" s="271">
        <v>494.84</v>
      </c>
      <c r="G329" s="271">
        <v>7.91</v>
      </c>
    </row>
    <row r="330" spans="1:7">
      <c r="A330" s="267" t="s">
        <v>251</v>
      </c>
      <c r="B330" s="268" t="s">
        <v>2596</v>
      </c>
      <c r="C330" s="268" t="s">
        <v>252</v>
      </c>
      <c r="D330" s="269" t="s">
        <v>239</v>
      </c>
      <c r="E330" s="270">
        <v>0.3</v>
      </c>
      <c r="F330" s="271">
        <v>24.33</v>
      </c>
      <c r="G330" s="271">
        <v>7.29</v>
      </c>
    </row>
    <row r="331" spans="1:7">
      <c r="A331" s="267" t="s">
        <v>342</v>
      </c>
      <c r="B331" s="268" t="s">
        <v>2596</v>
      </c>
      <c r="C331" s="268" t="s">
        <v>343</v>
      </c>
      <c r="D331" s="269" t="s">
        <v>239</v>
      </c>
      <c r="E331" s="270">
        <v>0.3</v>
      </c>
      <c r="F331" s="271">
        <v>20.52</v>
      </c>
      <c r="G331" s="271">
        <v>6.15</v>
      </c>
    </row>
    <row r="332" spans="1:7">
      <c r="A332" s="272" t="s">
        <v>2321</v>
      </c>
      <c r="B332" s="273" t="s">
        <v>2595</v>
      </c>
      <c r="C332" s="273" t="s">
        <v>1769</v>
      </c>
      <c r="D332" s="274" t="s">
        <v>5</v>
      </c>
      <c r="E332" s="275">
        <v>1</v>
      </c>
      <c r="F332" s="276">
        <v>434.7</v>
      </c>
      <c r="G332" s="276">
        <v>434.7</v>
      </c>
    </row>
    <row r="333" spans="1:7" ht="15">
      <c r="A333" s="259" t="s">
        <v>232</v>
      </c>
      <c r="B333" s="260" t="s">
        <v>2594</v>
      </c>
      <c r="C333" s="260" t="s">
        <v>233</v>
      </c>
      <c r="D333" s="261" t="s">
        <v>234</v>
      </c>
      <c r="E333" s="259" t="s">
        <v>235</v>
      </c>
      <c r="F333" s="259" t="s">
        <v>236</v>
      </c>
      <c r="G333" s="259" t="s">
        <v>106</v>
      </c>
    </row>
    <row r="334" spans="1:7" ht="25.5">
      <c r="A334" s="262" t="s">
        <v>163</v>
      </c>
      <c r="B334" s="263" t="s">
        <v>2595</v>
      </c>
      <c r="C334" s="263" t="s">
        <v>164</v>
      </c>
      <c r="D334" s="264" t="s">
        <v>27</v>
      </c>
      <c r="E334" s="265">
        <v>1</v>
      </c>
      <c r="F334" s="266">
        <v>784.41</v>
      </c>
      <c r="G334" s="266">
        <v>784.41</v>
      </c>
    </row>
    <row r="335" spans="1:7" ht="25.5">
      <c r="A335" s="272" t="s">
        <v>263</v>
      </c>
      <c r="B335" s="273" t="s">
        <v>2595</v>
      </c>
      <c r="C335" s="273" t="s">
        <v>264</v>
      </c>
      <c r="D335" s="274" t="s">
        <v>27</v>
      </c>
      <c r="E335" s="275">
        <v>1</v>
      </c>
      <c r="F335" s="276">
        <v>784.41</v>
      </c>
      <c r="G335" s="276">
        <v>784.41</v>
      </c>
    </row>
    <row r="336" spans="1:7" ht="15">
      <c r="A336" s="259" t="s">
        <v>232</v>
      </c>
      <c r="B336" s="260" t="s">
        <v>2594</v>
      </c>
      <c r="C336" s="260" t="s">
        <v>233</v>
      </c>
      <c r="D336" s="261" t="s">
        <v>234</v>
      </c>
      <c r="E336" s="259" t="s">
        <v>235</v>
      </c>
      <c r="F336" s="259" t="s">
        <v>236</v>
      </c>
      <c r="G336" s="259" t="s">
        <v>106</v>
      </c>
    </row>
    <row r="337" spans="1:7" ht="25.5">
      <c r="A337" s="262" t="s">
        <v>980</v>
      </c>
      <c r="B337" s="263" t="s">
        <v>2595</v>
      </c>
      <c r="C337" s="263" t="s">
        <v>535</v>
      </c>
      <c r="D337" s="264" t="s">
        <v>162</v>
      </c>
      <c r="E337" s="265">
        <v>1</v>
      </c>
      <c r="F337" s="266">
        <v>920</v>
      </c>
      <c r="G337" s="266">
        <v>920</v>
      </c>
    </row>
    <row r="338" spans="1:7">
      <c r="A338" s="272" t="s">
        <v>2322</v>
      </c>
      <c r="B338" s="273" t="s">
        <v>2595</v>
      </c>
      <c r="C338" s="273" t="s">
        <v>2323</v>
      </c>
      <c r="D338" s="274" t="s">
        <v>162</v>
      </c>
      <c r="E338" s="275">
        <v>1</v>
      </c>
      <c r="F338" s="276">
        <v>920</v>
      </c>
      <c r="G338" s="276">
        <v>920</v>
      </c>
    </row>
    <row r="339" spans="1:7" ht="15">
      <c r="A339" s="259" t="s">
        <v>232</v>
      </c>
      <c r="B339" s="260" t="s">
        <v>2594</v>
      </c>
      <c r="C339" s="260" t="s">
        <v>233</v>
      </c>
      <c r="D339" s="261" t="s">
        <v>234</v>
      </c>
      <c r="E339" s="259" t="s">
        <v>235</v>
      </c>
      <c r="F339" s="259" t="s">
        <v>236</v>
      </c>
      <c r="G339" s="259" t="s">
        <v>106</v>
      </c>
    </row>
    <row r="340" spans="1:7">
      <c r="A340" s="262" t="s">
        <v>989</v>
      </c>
      <c r="B340" s="263" t="s">
        <v>2595</v>
      </c>
      <c r="C340" s="263" t="s">
        <v>471</v>
      </c>
      <c r="D340" s="264" t="s">
        <v>27</v>
      </c>
      <c r="E340" s="265">
        <v>1</v>
      </c>
      <c r="F340" s="266">
        <v>15.78</v>
      </c>
      <c r="G340" s="266">
        <v>15.78</v>
      </c>
    </row>
    <row r="341" spans="1:7">
      <c r="A341" s="267" t="s">
        <v>240</v>
      </c>
      <c r="B341" s="268" t="s">
        <v>2596</v>
      </c>
      <c r="C341" s="268" t="s">
        <v>241</v>
      </c>
      <c r="D341" s="269" t="s">
        <v>239</v>
      </c>
      <c r="E341" s="270">
        <v>0.6</v>
      </c>
      <c r="F341" s="271">
        <v>19.29</v>
      </c>
      <c r="G341" s="271">
        <v>11.57</v>
      </c>
    </row>
    <row r="342" spans="1:7">
      <c r="A342" s="272" t="s">
        <v>2324</v>
      </c>
      <c r="B342" s="273" t="s">
        <v>2596</v>
      </c>
      <c r="C342" s="273" t="s">
        <v>2325</v>
      </c>
      <c r="D342" s="274" t="s">
        <v>210</v>
      </c>
      <c r="E342" s="275">
        <v>0.09</v>
      </c>
      <c r="F342" s="276">
        <v>29.93</v>
      </c>
      <c r="G342" s="276">
        <v>2.69</v>
      </c>
    </row>
    <row r="343" spans="1:7">
      <c r="A343" s="272" t="s">
        <v>2326</v>
      </c>
      <c r="B343" s="273" t="s">
        <v>2596</v>
      </c>
      <c r="C343" s="273" t="s">
        <v>2327</v>
      </c>
      <c r="D343" s="274" t="s">
        <v>302</v>
      </c>
      <c r="E343" s="275">
        <v>0.08</v>
      </c>
      <c r="F343" s="276">
        <v>19.09</v>
      </c>
      <c r="G343" s="276">
        <v>1.52</v>
      </c>
    </row>
    <row r="344" spans="1:7" ht="15">
      <c r="A344" s="259" t="s">
        <v>232</v>
      </c>
      <c r="B344" s="260" t="s">
        <v>2594</v>
      </c>
      <c r="C344" s="260" t="s">
        <v>233</v>
      </c>
      <c r="D344" s="261" t="s">
        <v>234</v>
      </c>
      <c r="E344" s="259" t="s">
        <v>235</v>
      </c>
      <c r="F344" s="259" t="s">
        <v>236</v>
      </c>
      <c r="G344" s="259" t="s">
        <v>106</v>
      </c>
    </row>
    <row r="345" spans="1:7">
      <c r="A345" s="262" t="s">
        <v>198</v>
      </c>
      <c r="B345" s="263" t="s">
        <v>2595</v>
      </c>
      <c r="C345" s="263" t="s">
        <v>30</v>
      </c>
      <c r="D345" s="264" t="s">
        <v>27</v>
      </c>
      <c r="E345" s="265">
        <v>1</v>
      </c>
      <c r="F345" s="266">
        <v>3.42</v>
      </c>
      <c r="G345" s="266">
        <v>3.42</v>
      </c>
    </row>
    <row r="346" spans="1:7">
      <c r="A346" s="267" t="s">
        <v>240</v>
      </c>
      <c r="B346" s="268" t="s">
        <v>2596</v>
      </c>
      <c r="C346" s="268" t="s">
        <v>241</v>
      </c>
      <c r="D346" s="269" t="s">
        <v>239</v>
      </c>
      <c r="E346" s="270">
        <v>0.14000000000000001</v>
      </c>
      <c r="F346" s="271">
        <v>19.29</v>
      </c>
      <c r="G346" s="271">
        <v>2.7</v>
      </c>
    </row>
    <row r="347" spans="1:7" ht="25.5">
      <c r="A347" s="272" t="s">
        <v>300</v>
      </c>
      <c r="B347" s="273" t="s">
        <v>2596</v>
      </c>
      <c r="C347" s="273" t="s">
        <v>301</v>
      </c>
      <c r="D347" s="274" t="s">
        <v>302</v>
      </c>
      <c r="E347" s="275">
        <v>0.05</v>
      </c>
      <c r="F347" s="276">
        <v>14.49</v>
      </c>
      <c r="G347" s="276">
        <v>0.72</v>
      </c>
    </row>
    <row r="348" spans="1:7" ht="15">
      <c r="A348" s="259" t="s">
        <v>232</v>
      </c>
      <c r="B348" s="260" t="s">
        <v>2594</v>
      </c>
      <c r="C348" s="260" t="s">
        <v>233</v>
      </c>
      <c r="D348" s="261" t="s">
        <v>234</v>
      </c>
      <c r="E348" s="259" t="s">
        <v>235</v>
      </c>
      <c r="F348" s="259" t="s">
        <v>236</v>
      </c>
      <c r="G348" s="259" t="s">
        <v>106</v>
      </c>
    </row>
    <row r="349" spans="1:7" ht="25.5">
      <c r="A349" s="262" t="s">
        <v>999</v>
      </c>
      <c r="B349" s="263" t="s">
        <v>2595</v>
      </c>
      <c r="C349" s="263" t="s">
        <v>1000</v>
      </c>
      <c r="D349" s="264" t="s">
        <v>24</v>
      </c>
      <c r="E349" s="265">
        <v>1</v>
      </c>
      <c r="F349" s="266">
        <v>2455.7600000000002</v>
      </c>
      <c r="G349" s="266">
        <v>2455.7600000000002</v>
      </c>
    </row>
    <row r="350" spans="1:7" ht="25.5">
      <c r="A350" s="267" t="s">
        <v>274</v>
      </c>
      <c r="B350" s="268" t="s">
        <v>2596</v>
      </c>
      <c r="C350" s="268" t="s">
        <v>275</v>
      </c>
      <c r="D350" s="269" t="s">
        <v>239</v>
      </c>
      <c r="E350" s="270">
        <v>0.64529999999999998</v>
      </c>
      <c r="F350" s="271">
        <v>24.24</v>
      </c>
      <c r="G350" s="271">
        <v>15.64</v>
      </c>
    </row>
    <row r="351" spans="1:7">
      <c r="A351" s="267" t="s">
        <v>240</v>
      </c>
      <c r="B351" s="268" t="s">
        <v>2596</v>
      </c>
      <c r="C351" s="268" t="s">
        <v>241</v>
      </c>
      <c r="D351" s="269" t="s">
        <v>239</v>
      </c>
      <c r="E351" s="270">
        <v>0.20330000000000001</v>
      </c>
      <c r="F351" s="271">
        <v>19.29</v>
      </c>
      <c r="G351" s="271">
        <v>3.92</v>
      </c>
    </row>
    <row r="352" spans="1:7">
      <c r="A352" s="272" t="s">
        <v>303</v>
      </c>
      <c r="B352" s="273" t="s">
        <v>2596</v>
      </c>
      <c r="C352" s="273" t="s">
        <v>304</v>
      </c>
      <c r="D352" s="274" t="s">
        <v>24</v>
      </c>
      <c r="E352" s="275">
        <v>2.1000000000000001E-2</v>
      </c>
      <c r="F352" s="276">
        <v>4.0599999999999996</v>
      </c>
      <c r="G352" s="276">
        <v>0.08</v>
      </c>
    </row>
    <row r="353" spans="1:7" ht="25.5">
      <c r="A353" s="272" t="s">
        <v>2328</v>
      </c>
      <c r="B353" s="273" t="s">
        <v>2596</v>
      </c>
      <c r="C353" s="273" t="s">
        <v>2329</v>
      </c>
      <c r="D353" s="274" t="s">
        <v>24</v>
      </c>
      <c r="E353" s="275">
        <v>1</v>
      </c>
      <c r="F353" s="276">
        <v>2436.12</v>
      </c>
      <c r="G353" s="276">
        <v>2436.12</v>
      </c>
    </row>
    <row r="354" spans="1:7" ht="15">
      <c r="A354" s="259" t="s">
        <v>232</v>
      </c>
      <c r="B354" s="260" t="s">
        <v>2594</v>
      </c>
      <c r="C354" s="260" t="s">
        <v>233</v>
      </c>
      <c r="D354" s="261" t="s">
        <v>234</v>
      </c>
      <c r="E354" s="259" t="s">
        <v>235</v>
      </c>
      <c r="F354" s="259" t="s">
        <v>236</v>
      </c>
      <c r="G354" s="259" t="s">
        <v>106</v>
      </c>
    </row>
    <row r="355" spans="1:7">
      <c r="A355" s="262" t="s">
        <v>1024</v>
      </c>
      <c r="B355" s="263" t="s">
        <v>2595</v>
      </c>
      <c r="C355" s="263" t="s">
        <v>551</v>
      </c>
      <c r="D355" s="264" t="s">
        <v>24</v>
      </c>
      <c r="E355" s="265">
        <v>1</v>
      </c>
      <c r="F355" s="266">
        <v>41.16</v>
      </c>
      <c r="G355" s="266">
        <v>41.16</v>
      </c>
    </row>
    <row r="356" spans="1:7" ht="25.5">
      <c r="A356" s="267" t="s">
        <v>274</v>
      </c>
      <c r="B356" s="268" t="s">
        <v>2596</v>
      </c>
      <c r="C356" s="268" t="s">
        <v>275</v>
      </c>
      <c r="D356" s="269" t="s">
        <v>239</v>
      </c>
      <c r="E356" s="270">
        <v>0.5</v>
      </c>
      <c r="F356" s="271">
        <v>24.24</v>
      </c>
      <c r="G356" s="271">
        <v>12.12</v>
      </c>
    </row>
    <row r="357" spans="1:7" ht="25.5">
      <c r="A357" s="267" t="s">
        <v>311</v>
      </c>
      <c r="B357" s="268" t="s">
        <v>2596</v>
      </c>
      <c r="C357" s="268" t="s">
        <v>312</v>
      </c>
      <c r="D357" s="269" t="s">
        <v>239</v>
      </c>
      <c r="E357" s="270">
        <v>0.5</v>
      </c>
      <c r="F357" s="271">
        <v>19.89</v>
      </c>
      <c r="G357" s="271">
        <v>9.94</v>
      </c>
    </row>
    <row r="358" spans="1:7" ht="25.5">
      <c r="A358" s="272" t="s">
        <v>2330</v>
      </c>
      <c r="B358" s="273" t="s">
        <v>2596</v>
      </c>
      <c r="C358" s="273" t="s">
        <v>2331</v>
      </c>
      <c r="D358" s="274" t="s">
        <v>24</v>
      </c>
      <c r="E358" s="275">
        <v>1</v>
      </c>
      <c r="F358" s="276">
        <v>19.100000000000001</v>
      </c>
      <c r="G358" s="276">
        <v>19.100000000000001</v>
      </c>
    </row>
    <row r="359" spans="1:7" ht="15">
      <c r="A359" s="259" t="s">
        <v>232</v>
      </c>
      <c r="B359" s="260" t="s">
        <v>2594</v>
      </c>
      <c r="C359" s="260" t="s">
        <v>233</v>
      </c>
      <c r="D359" s="261" t="s">
        <v>234</v>
      </c>
      <c r="E359" s="259" t="s">
        <v>235</v>
      </c>
      <c r="F359" s="259" t="s">
        <v>236</v>
      </c>
      <c r="G359" s="259" t="s">
        <v>106</v>
      </c>
    </row>
    <row r="360" spans="1:7" ht="25.5">
      <c r="A360" s="262" t="s">
        <v>199</v>
      </c>
      <c r="B360" s="263" t="s">
        <v>2595</v>
      </c>
      <c r="C360" s="263" t="s">
        <v>200</v>
      </c>
      <c r="D360" s="264" t="s">
        <v>24</v>
      </c>
      <c r="E360" s="265">
        <v>1</v>
      </c>
      <c r="F360" s="266">
        <v>263.14999999999998</v>
      </c>
      <c r="G360" s="266">
        <v>263.14999999999998</v>
      </c>
    </row>
    <row r="361" spans="1:7" ht="25.5">
      <c r="A361" s="267" t="s">
        <v>274</v>
      </c>
      <c r="B361" s="268" t="s">
        <v>2596</v>
      </c>
      <c r="C361" s="268" t="s">
        <v>275</v>
      </c>
      <c r="D361" s="269" t="s">
        <v>239</v>
      </c>
      <c r="E361" s="270">
        <v>0.27339999999999998</v>
      </c>
      <c r="F361" s="271">
        <v>24.24</v>
      </c>
      <c r="G361" s="271">
        <v>6.62</v>
      </c>
    </row>
    <row r="362" spans="1:7">
      <c r="A362" s="267" t="s">
        <v>240</v>
      </c>
      <c r="B362" s="268" t="s">
        <v>2596</v>
      </c>
      <c r="C362" s="268" t="s">
        <v>241</v>
      </c>
      <c r="D362" s="269" t="s">
        <v>239</v>
      </c>
      <c r="E362" s="270">
        <v>8.6199999999999999E-2</v>
      </c>
      <c r="F362" s="271">
        <v>19.29</v>
      </c>
      <c r="G362" s="271">
        <v>1.66</v>
      </c>
    </row>
    <row r="363" spans="1:7">
      <c r="A363" s="272" t="s">
        <v>303</v>
      </c>
      <c r="B363" s="273" t="s">
        <v>2596</v>
      </c>
      <c r="C363" s="273" t="s">
        <v>304</v>
      </c>
      <c r="D363" s="274" t="s">
        <v>24</v>
      </c>
      <c r="E363" s="275">
        <v>3.32E-2</v>
      </c>
      <c r="F363" s="276">
        <v>4.0599999999999996</v>
      </c>
      <c r="G363" s="276">
        <v>0.13</v>
      </c>
    </row>
    <row r="364" spans="1:7">
      <c r="A364" s="272" t="s">
        <v>305</v>
      </c>
      <c r="B364" s="273" t="s">
        <v>2596</v>
      </c>
      <c r="C364" s="273" t="s">
        <v>306</v>
      </c>
      <c r="D364" s="274" t="s">
        <v>24</v>
      </c>
      <c r="E364" s="275">
        <v>1</v>
      </c>
      <c r="F364" s="276">
        <v>254.74</v>
      </c>
      <c r="G364" s="276">
        <v>254.74</v>
      </c>
    </row>
    <row r="365" spans="1:7" ht="15">
      <c r="A365" s="259" t="s">
        <v>232</v>
      </c>
      <c r="B365" s="260" t="s">
        <v>2594</v>
      </c>
      <c r="C365" s="260" t="s">
        <v>233</v>
      </c>
      <c r="D365" s="261" t="s">
        <v>234</v>
      </c>
      <c r="E365" s="259" t="s">
        <v>235</v>
      </c>
      <c r="F365" s="259" t="s">
        <v>236</v>
      </c>
      <c r="G365" s="259" t="s">
        <v>106</v>
      </c>
    </row>
    <row r="366" spans="1:7" ht="25.5">
      <c r="A366" s="262" t="s">
        <v>201</v>
      </c>
      <c r="B366" s="263" t="s">
        <v>2595</v>
      </c>
      <c r="C366" s="263" t="s">
        <v>202</v>
      </c>
      <c r="D366" s="264" t="s">
        <v>24</v>
      </c>
      <c r="E366" s="265">
        <v>1</v>
      </c>
      <c r="F366" s="266">
        <v>36.01</v>
      </c>
      <c r="G366" s="266">
        <v>36.01</v>
      </c>
    </row>
    <row r="367" spans="1:7" ht="25.5">
      <c r="A367" s="267" t="s">
        <v>311</v>
      </c>
      <c r="B367" s="268" t="s">
        <v>2596</v>
      </c>
      <c r="C367" s="268" t="s">
        <v>312</v>
      </c>
      <c r="D367" s="269" t="s">
        <v>239</v>
      </c>
      <c r="E367" s="270">
        <v>0.25</v>
      </c>
      <c r="F367" s="271">
        <v>19.89</v>
      </c>
      <c r="G367" s="271">
        <v>4.97</v>
      </c>
    </row>
    <row r="368" spans="1:7" ht="25.5">
      <c r="A368" s="267" t="s">
        <v>274</v>
      </c>
      <c r="B368" s="268" t="s">
        <v>2596</v>
      </c>
      <c r="C368" s="268" t="s">
        <v>275</v>
      </c>
      <c r="D368" s="269" t="s">
        <v>239</v>
      </c>
      <c r="E368" s="270">
        <v>0.25</v>
      </c>
      <c r="F368" s="271">
        <v>24.24</v>
      </c>
      <c r="G368" s="271">
        <v>6.06</v>
      </c>
    </row>
    <row r="369" spans="1:7">
      <c r="A369" s="272" t="s">
        <v>315</v>
      </c>
      <c r="B369" s="273" t="s">
        <v>2596</v>
      </c>
      <c r="C369" s="273" t="s">
        <v>316</v>
      </c>
      <c r="D369" s="274" t="s">
        <v>24</v>
      </c>
      <c r="E369" s="275">
        <v>1</v>
      </c>
      <c r="F369" s="276">
        <v>1.69</v>
      </c>
      <c r="G369" s="276">
        <v>1.69</v>
      </c>
    </row>
    <row r="370" spans="1:7">
      <c r="A370" s="272" t="s">
        <v>317</v>
      </c>
      <c r="B370" s="273" t="s">
        <v>2596</v>
      </c>
      <c r="C370" s="273" t="s">
        <v>318</v>
      </c>
      <c r="D370" s="274" t="s">
        <v>24</v>
      </c>
      <c r="E370" s="275">
        <v>1</v>
      </c>
      <c r="F370" s="276">
        <v>3</v>
      </c>
      <c r="G370" s="276">
        <v>3</v>
      </c>
    </row>
    <row r="371" spans="1:7" ht="25.5">
      <c r="A371" s="272" t="s">
        <v>321</v>
      </c>
      <c r="B371" s="273" t="s">
        <v>2596</v>
      </c>
      <c r="C371" s="273" t="s">
        <v>2332</v>
      </c>
      <c r="D371" s="274" t="s">
        <v>24</v>
      </c>
      <c r="E371" s="275">
        <v>1</v>
      </c>
      <c r="F371" s="276">
        <v>18.39</v>
      </c>
      <c r="G371" s="276">
        <v>18.39</v>
      </c>
    </row>
    <row r="372" spans="1:7" ht="38.25">
      <c r="A372" s="272" t="s">
        <v>319</v>
      </c>
      <c r="B372" s="273" t="s">
        <v>2596</v>
      </c>
      <c r="C372" s="273" t="s">
        <v>320</v>
      </c>
      <c r="D372" s="274" t="s">
        <v>24</v>
      </c>
      <c r="E372" s="275">
        <v>0.06</v>
      </c>
      <c r="F372" s="276">
        <v>31.75</v>
      </c>
      <c r="G372" s="276">
        <v>1.9</v>
      </c>
    </row>
    <row r="373" spans="1:7" ht="15">
      <c r="A373" s="259" t="s">
        <v>232</v>
      </c>
      <c r="B373" s="260" t="s">
        <v>2594</v>
      </c>
      <c r="C373" s="260" t="s">
        <v>233</v>
      </c>
      <c r="D373" s="261" t="s">
        <v>234</v>
      </c>
      <c r="E373" s="259" t="s">
        <v>235</v>
      </c>
      <c r="F373" s="259" t="s">
        <v>236</v>
      </c>
      <c r="G373" s="259" t="s">
        <v>106</v>
      </c>
    </row>
    <row r="374" spans="1:7" ht="38.25">
      <c r="A374" s="262" t="s">
        <v>1130</v>
      </c>
      <c r="B374" s="263" t="s">
        <v>2595</v>
      </c>
      <c r="C374" s="263" t="s">
        <v>1131</v>
      </c>
      <c r="D374" s="264" t="s">
        <v>26</v>
      </c>
      <c r="E374" s="265">
        <v>1</v>
      </c>
      <c r="F374" s="266">
        <v>14.17</v>
      </c>
      <c r="G374" s="266">
        <v>14.17</v>
      </c>
    </row>
    <row r="375" spans="1:7">
      <c r="A375" s="267" t="s">
        <v>374</v>
      </c>
      <c r="B375" s="268" t="s">
        <v>2596</v>
      </c>
      <c r="C375" s="268" t="s">
        <v>375</v>
      </c>
      <c r="D375" s="269" t="s">
        <v>239</v>
      </c>
      <c r="E375" s="270">
        <v>7.528E-2</v>
      </c>
      <c r="F375" s="271">
        <v>13.6</v>
      </c>
      <c r="G375" s="271">
        <v>1.02</v>
      </c>
    </row>
    <row r="376" spans="1:7">
      <c r="A376" s="267" t="s">
        <v>240</v>
      </c>
      <c r="B376" s="268" t="s">
        <v>2596</v>
      </c>
      <c r="C376" s="268" t="s">
        <v>241</v>
      </c>
      <c r="D376" s="269" t="s">
        <v>239</v>
      </c>
      <c r="E376" s="270">
        <v>7.528E-2</v>
      </c>
      <c r="F376" s="271">
        <v>19.29</v>
      </c>
      <c r="G376" s="271">
        <v>1.45</v>
      </c>
    </row>
    <row r="377" spans="1:7" ht="38.25">
      <c r="A377" s="272" t="s">
        <v>319</v>
      </c>
      <c r="B377" s="273" t="s">
        <v>2596</v>
      </c>
      <c r="C377" s="273" t="s">
        <v>320</v>
      </c>
      <c r="D377" s="274" t="s">
        <v>24</v>
      </c>
      <c r="E377" s="275">
        <v>1.042E-2</v>
      </c>
      <c r="F377" s="276">
        <v>31.75</v>
      </c>
      <c r="G377" s="276">
        <v>0.33</v>
      </c>
    </row>
    <row r="378" spans="1:7" ht="25.5">
      <c r="A378" s="272" t="s">
        <v>2333</v>
      </c>
      <c r="B378" s="273" t="s">
        <v>2596</v>
      </c>
      <c r="C378" s="273" t="s">
        <v>2334</v>
      </c>
      <c r="D378" s="274" t="s">
        <v>26</v>
      </c>
      <c r="E378" s="275">
        <v>1.05</v>
      </c>
      <c r="F378" s="276">
        <v>10.57</v>
      </c>
      <c r="G378" s="276">
        <v>11.09</v>
      </c>
    </row>
    <row r="379" spans="1:7">
      <c r="A379" s="272" t="s">
        <v>315</v>
      </c>
      <c r="B379" s="273" t="s">
        <v>2596</v>
      </c>
      <c r="C379" s="273" t="s">
        <v>316</v>
      </c>
      <c r="D379" s="274" t="s">
        <v>24</v>
      </c>
      <c r="E379" s="275">
        <v>0.16669999999999999</v>
      </c>
      <c r="F379" s="276">
        <v>1.69</v>
      </c>
      <c r="G379" s="276">
        <v>0.28000000000000003</v>
      </c>
    </row>
    <row r="380" spans="1:7" ht="15">
      <c r="A380" s="259" t="s">
        <v>232</v>
      </c>
      <c r="B380" s="260" t="s">
        <v>2594</v>
      </c>
      <c r="C380" s="260" t="s">
        <v>233</v>
      </c>
      <c r="D380" s="261" t="s">
        <v>234</v>
      </c>
      <c r="E380" s="259" t="s">
        <v>235</v>
      </c>
      <c r="F380" s="259" t="s">
        <v>236</v>
      </c>
      <c r="G380" s="259" t="s">
        <v>106</v>
      </c>
    </row>
    <row r="381" spans="1:7" ht="25.5">
      <c r="A381" s="262" t="s">
        <v>1144</v>
      </c>
      <c r="B381" s="263" t="s">
        <v>2595</v>
      </c>
      <c r="C381" s="263" t="s">
        <v>1145</v>
      </c>
      <c r="D381" s="264" t="s">
        <v>24</v>
      </c>
      <c r="E381" s="265">
        <v>1</v>
      </c>
      <c r="F381" s="266">
        <v>36.450000000000003</v>
      </c>
      <c r="G381" s="266">
        <v>36.450000000000003</v>
      </c>
    </row>
    <row r="382" spans="1:7" ht="25.5">
      <c r="A382" s="267" t="s">
        <v>311</v>
      </c>
      <c r="B382" s="268" t="s">
        <v>2596</v>
      </c>
      <c r="C382" s="268" t="s">
        <v>312</v>
      </c>
      <c r="D382" s="269" t="s">
        <v>239</v>
      </c>
      <c r="E382" s="270">
        <v>0.1288</v>
      </c>
      <c r="F382" s="271">
        <v>19.89</v>
      </c>
      <c r="G382" s="271">
        <v>2.56</v>
      </c>
    </row>
    <row r="383" spans="1:7" ht="25.5">
      <c r="A383" s="267" t="s">
        <v>274</v>
      </c>
      <c r="B383" s="268" t="s">
        <v>2596</v>
      </c>
      <c r="C383" s="268" t="s">
        <v>275</v>
      </c>
      <c r="D383" s="269" t="s">
        <v>239</v>
      </c>
      <c r="E383" s="270">
        <v>0.1288</v>
      </c>
      <c r="F383" s="271">
        <v>24.24</v>
      </c>
      <c r="G383" s="271">
        <v>3.12</v>
      </c>
    </row>
    <row r="384" spans="1:7" ht="25.5">
      <c r="A384" s="272" t="s">
        <v>2335</v>
      </c>
      <c r="B384" s="273" t="s">
        <v>2596</v>
      </c>
      <c r="C384" s="273" t="s">
        <v>2336</v>
      </c>
      <c r="D384" s="274" t="s">
        <v>24</v>
      </c>
      <c r="E384" s="275">
        <v>2</v>
      </c>
      <c r="F384" s="276">
        <v>3.52</v>
      </c>
      <c r="G384" s="276">
        <v>7.04</v>
      </c>
    </row>
    <row r="385" spans="1:7" ht="38.25">
      <c r="A385" s="272" t="s">
        <v>319</v>
      </c>
      <c r="B385" s="273" t="s">
        <v>2596</v>
      </c>
      <c r="C385" s="273" t="s">
        <v>320</v>
      </c>
      <c r="D385" s="274" t="s">
        <v>24</v>
      </c>
      <c r="E385" s="275">
        <v>0.115</v>
      </c>
      <c r="F385" s="276">
        <v>31.75</v>
      </c>
      <c r="G385" s="276">
        <v>3.65</v>
      </c>
    </row>
    <row r="386" spans="1:7">
      <c r="A386" s="272" t="s">
        <v>2337</v>
      </c>
      <c r="B386" s="273" t="s">
        <v>2596</v>
      </c>
      <c r="C386" s="273" t="s">
        <v>2338</v>
      </c>
      <c r="D386" s="274" t="s">
        <v>24</v>
      </c>
      <c r="E386" s="275">
        <v>1</v>
      </c>
      <c r="F386" s="276">
        <v>20.079999999999998</v>
      </c>
      <c r="G386" s="276">
        <v>20.079999999999998</v>
      </c>
    </row>
    <row r="387" spans="1:7" ht="15">
      <c r="A387" s="259" t="s">
        <v>232</v>
      </c>
      <c r="B387" s="260" t="s">
        <v>2594</v>
      </c>
      <c r="C387" s="260" t="s">
        <v>233</v>
      </c>
      <c r="D387" s="261" t="s">
        <v>234</v>
      </c>
      <c r="E387" s="259" t="s">
        <v>235</v>
      </c>
      <c r="F387" s="259" t="s">
        <v>236</v>
      </c>
      <c r="G387" s="259" t="s">
        <v>106</v>
      </c>
    </row>
    <row r="388" spans="1:7" ht="25.5">
      <c r="A388" s="262" t="s">
        <v>1147</v>
      </c>
      <c r="B388" s="263" t="s">
        <v>2595</v>
      </c>
      <c r="C388" s="263" t="s">
        <v>1148</v>
      </c>
      <c r="D388" s="264" t="s">
        <v>24</v>
      </c>
      <c r="E388" s="265">
        <v>1</v>
      </c>
      <c r="F388" s="266">
        <v>8.17</v>
      </c>
      <c r="G388" s="266">
        <v>8.17</v>
      </c>
    </row>
    <row r="389" spans="1:7" ht="25.5">
      <c r="A389" s="267" t="s">
        <v>311</v>
      </c>
      <c r="B389" s="268" t="s">
        <v>2596</v>
      </c>
      <c r="C389" s="268" t="s">
        <v>312</v>
      </c>
      <c r="D389" s="269" t="s">
        <v>239</v>
      </c>
      <c r="E389" s="270">
        <v>4.7500000000000001E-2</v>
      </c>
      <c r="F389" s="271">
        <v>19.89</v>
      </c>
      <c r="G389" s="271">
        <v>0.94</v>
      </c>
    </row>
    <row r="390" spans="1:7" ht="25.5">
      <c r="A390" s="267" t="s">
        <v>274</v>
      </c>
      <c r="B390" s="268" t="s">
        <v>2596</v>
      </c>
      <c r="C390" s="268" t="s">
        <v>275</v>
      </c>
      <c r="D390" s="269" t="s">
        <v>239</v>
      </c>
      <c r="E390" s="270">
        <v>4.7500000000000001E-2</v>
      </c>
      <c r="F390" s="271">
        <v>24.24</v>
      </c>
      <c r="G390" s="271">
        <v>1.1499999999999999</v>
      </c>
    </row>
    <row r="391" spans="1:7">
      <c r="A391" s="272" t="s">
        <v>307</v>
      </c>
      <c r="B391" s="273" t="s">
        <v>2596</v>
      </c>
      <c r="C391" s="273" t="s">
        <v>308</v>
      </c>
      <c r="D391" s="274" t="s">
        <v>24</v>
      </c>
      <c r="E391" s="275">
        <v>9.9000000000000008E-3</v>
      </c>
      <c r="F391" s="276">
        <v>76.94</v>
      </c>
      <c r="G391" s="276">
        <v>0.76</v>
      </c>
    </row>
    <row r="392" spans="1:7" ht="25.5">
      <c r="A392" s="272" t="s">
        <v>309</v>
      </c>
      <c r="B392" s="273" t="s">
        <v>2596</v>
      </c>
      <c r="C392" s="273" t="s">
        <v>310</v>
      </c>
      <c r="D392" s="274" t="s">
        <v>24</v>
      </c>
      <c r="E392" s="275">
        <v>1.4999999999999999E-2</v>
      </c>
      <c r="F392" s="276">
        <v>87.17</v>
      </c>
      <c r="G392" s="276">
        <v>1.3</v>
      </c>
    </row>
    <row r="393" spans="1:7">
      <c r="A393" s="272" t="s">
        <v>2339</v>
      </c>
      <c r="B393" s="273" t="s">
        <v>2596</v>
      </c>
      <c r="C393" s="273" t="s">
        <v>2340</v>
      </c>
      <c r="D393" s="274" t="s">
        <v>24</v>
      </c>
      <c r="E393" s="275">
        <v>1</v>
      </c>
      <c r="F393" s="276">
        <v>3.95</v>
      </c>
      <c r="G393" s="276">
        <v>3.95</v>
      </c>
    </row>
    <row r="394" spans="1:7">
      <c r="A394" s="272" t="s">
        <v>313</v>
      </c>
      <c r="B394" s="273" t="s">
        <v>2596</v>
      </c>
      <c r="C394" s="273" t="s">
        <v>314</v>
      </c>
      <c r="D394" s="274" t="s">
        <v>24</v>
      </c>
      <c r="E394" s="275">
        <v>2.5999999999999999E-2</v>
      </c>
      <c r="F394" s="276">
        <v>2.71</v>
      </c>
      <c r="G394" s="276">
        <v>7.0000000000000007E-2</v>
      </c>
    </row>
    <row r="395" spans="1:7" ht="15">
      <c r="A395" s="259" t="s">
        <v>232</v>
      </c>
      <c r="B395" s="260" t="s">
        <v>2594</v>
      </c>
      <c r="C395" s="260" t="s">
        <v>233</v>
      </c>
      <c r="D395" s="261" t="s">
        <v>234</v>
      </c>
      <c r="E395" s="259" t="s">
        <v>235</v>
      </c>
      <c r="F395" s="259" t="s">
        <v>236</v>
      </c>
      <c r="G395" s="259" t="s">
        <v>106</v>
      </c>
    </row>
    <row r="396" spans="1:7" ht="25.5">
      <c r="A396" s="262" t="s">
        <v>1150</v>
      </c>
      <c r="B396" s="263" t="s">
        <v>2595</v>
      </c>
      <c r="C396" s="263" t="s">
        <v>1151</v>
      </c>
      <c r="D396" s="264" t="s">
        <v>24</v>
      </c>
      <c r="E396" s="265">
        <v>1</v>
      </c>
      <c r="F396" s="266">
        <v>15.28</v>
      </c>
      <c r="G396" s="266">
        <v>15.28</v>
      </c>
    </row>
    <row r="397" spans="1:7" ht="25.5">
      <c r="A397" s="267" t="s">
        <v>311</v>
      </c>
      <c r="B397" s="268" t="s">
        <v>2596</v>
      </c>
      <c r="C397" s="268" t="s">
        <v>312</v>
      </c>
      <c r="D397" s="269" t="s">
        <v>239</v>
      </c>
      <c r="E397" s="270">
        <v>6.0699999999999997E-2</v>
      </c>
      <c r="F397" s="271">
        <v>19.89</v>
      </c>
      <c r="G397" s="271">
        <v>1.2</v>
      </c>
    </row>
    <row r="398" spans="1:7" ht="25.5">
      <c r="A398" s="267" t="s">
        <v>274</v>
      </c>
      <c r="B398" s="268" t="s">
        <v>2596</v>
      </c>
      <c r="C398" s="268" t="s">
        <v>275</v>
      </c>
      <c r="D398" s="269" t="s">
        <v>239</v>
      </c>
      <c r="E398" s="270">
        <v>6.0699999999999997E-2</v>
      </c>
      <c r="F398" s="271">
        <v>24.24</v>
      </c>
      <c r="G398" s="271">
        <v>1.47</v>
      </c>
    </row>
    <row r="399" spans="1:7" ht="38.25">
      <c r="A399" s="272" t="s">
        <v>319</v>
      </c>
      <c r="B399" s="273" t="s">
        <v>2596</v>
      </c>
      <c r="C399" s="273" t="s">
        <v>320</v>
      </c>
      <c r="D399" s="274" t="s">
        <v>24</v>
      </c>
      <c r="E399" s="275">
        <v>0.05</v>
      </c>
      <c r="F399" s="276">
        <v>31.75</v>
      </c>
      <c r="G399" s="276">
        <v>1.58</v>
      </c>
    </row>
    <row r="400" spans="1:7" ht="25.5">
      <c r="A400" s="272" t="s">
        <v>2341</v>
      </c>
      <c r="B400" s="273" t="s">
        <v>2596</v>
      </c>
      <c r="C400" s="273" t="s">
        <v>2342</v>
      </c>
      <c r="D400" s="274" t="s">
        <v>24</v>
      </c>
      <c r="E400" s="275">
        <v>2</v>
      </c>
      <c r="F400" s="276">
        <v>2.2200000000000002</v>
      </c>
      <c r="G400" s="276">
        <v>4.4400000000000004</v>
      </c>
    </row>
    <row r="401" spans="1:7">
      <c r="A401" s="272" t="s">
        <v>2343</v>
      </c>
      <c r="B401" s="273" t="s">
        <v>2596</v>
      </c>
      <c r="C401" s="273" t="s">
        <v>2344</v>
      </c>
      <c r="D401" s="274" t="s">
        <v>24</v>
      </c>
      <c r="E401" s="275">
        <v>1</v>
      </c>
      <c r="F401" s="276">
        <v>6.59</v>
      </c>
      <c r="G401" s="276">
        <v>6.59</v>
      </c>
    </row>
    <row r="402" spans="1:7" ht="15">
      <c r="A402" s="259" t="s">
        <v>232</v>
      </c>
      <c r="B402" s="260" t="s">
        <v>2594</v>
      </c>
      <c r="C402" s="260" t="s">
        <v>233</v>
      </c>
      <c r="D402" s="261" t="s">
        <v>234</v>
      </c>
      <c r="E402" s="259" t="s">
        <v>235</v>
      </c>
      <c r="F402" s="259" t="s">
        <v>236</v>
      </c>
      <c r="G402" s="259" t="s">
        <v>106</v>
      </c>
    </row>
    <row r="403" spans="1:7" ht="25.5">
      <c r="A403" s="262" t="s">
        <v>1153</v>
      </c>
      <c r="B403" s="263" t="s">
        <v>2595</v>
      </c>
      <c r="C403" s="263" t="s">
        <v>1154</v>
      </c>
      <c r="D403" s="264" t="s">
        <v>24</v>
      </c>
      <c r="E403" s="265">
        <v>1</v>
      </c>
      <c r="F403" s="266">
        <v>14.58</v>
      </c>
      <c r="G403" s="266">
        <v>14.58</v>
      </c>
    </row>
    <row r="404" spans="1:7" ht="25.5">
      <c r="A404" s="267" t="s">
        <v>311</v>
      </c>
      <c r="B404" s="268" t="s">
        <v>2596</v>
      </c>
      <c r="C404" s="268" t="s">
        <v>312</v>
      </c>
      <c r="D404" s="269" t="s">
        <v>239</v>
      </c>
      <c r="E404" s="270">
        <v>6.0699999999999997E-2</v>
      </c>
      <c r="F404" s="271">
        <v>19.89</v>
      </c>
      <c r="G404" s="271">
        <v>1.2</v>
      </c>
    </row>
    <row r="405" spans="1:7" ht="25.5">
      <c r="A405" s="267" t="s">
        <v>274</v>
      </c>
      <c r="B405" s="268" t="s">
        <v>2596</v>
      </c>
      <c r="C405" s="268" t="s">
        <v>275</v>
      </c>
      <c r="D405" s="269" t="s">
        <v>239</v>
      </c>
      <c r="E405" s="270">
        <v>6.0699999999999997E-2</v>
      </c>
      <c r="F405" s="271">
        <v>24.24</v>
      </c>
      <c r="G405" s="271">
        <v>1.47</v>
      </c>
    </row>
    <row r="406" spans="1:7" ht="38.25">
      <c r="A406" s="272" t="s">
        <v>319</v>
      </c>
      <c r="B406" s="273" t="s">
        <v>2596</v>
      </c>
      <c r="C406" s="273" t="s">
        <v>320</v>
      </c>
      <c r="D406" s="274" t="s">
        <v>24</v>
      </c>
      <c r="E406" s="275">
        <v>0.05</v>
      </c>
      <c r="F406" s="276">
        <v>31.75</v>
      </c>
      <c r="G406" s="276">
        <v>1.58</v>
      </c>
    </row>
    <row r="407" spans="1:7" ht="25.5">
      <c r="A407" s="272" t="s">
        <v>2341</v>
      </c>
      <c r="B407" s="273" t="s">
        <v>2596</v>
      </c>
      <c r="C407" s="273" t="s">
        <v>2342</v>
      </c>
      <c r="D407" s="274" t="s">
        <v>24</v>
      </c>
      <c r="E407" s="275">
        <v>2</v>
      </c>
      <c r="F407" s="276">
        <v>2.2200000000000002</v>
      </c>
      <c r="G407" s="276">
        <v>4.4400000000000004</v>
      </c>
    </row>
    <row r="408" spans="1:7">
      <c r="A408" s="272" t="s">
        <v>2345</v>
      </c>
      <c r="B408" s="273" t="s">
        <v>2596</v>
      </c>
      <c r="C408" s="273" t="s">
        <v>2346</v>
      </c>
      <c r="D408" s="274" t="s">
        <v>24</v>
      </c>
      <c r="E408" s="275">
        <v>1</v>
      </c>
      <c r="F408" s="276">
        <v>5.89</v>
      </c>
      <c r="G408" s="276">
        <v>5.89</v>
      </c>
    </row>
    <row r="409" spans="1:7" ht="15">
      <c r="A409" s="259" t="s">
        <v>232</v>
      </c>
      <c r="B409" s="260" t="s">
        <v>2594</v>
      </c>
      <c r="C409" s="260" t="s">
        <v>233</v>
      </c>
      <c r="D409" s="261" t="s">
        <v>234</v>
      </c>
      <c r="E409" s="259" t="s">
        <v>235</v>
      </c>
      <c r="F409" s="259" t="s">
        <v>236</v>
      </c>
      <c r="G409" s="259" t="s">
        <v>106</v>
      </c>
    </row>
    <row r="410" spans="1:7" ht="25.5">
      <c r="A410" s="262" t="s">
        <v>1156</v>
      </c>
      <c r="B410" s="263" t="s">
        <v>2595</v>
      </c>
      <c r="C410" s="263" t="s">
        <v>1157</v>
      </c>
      <c r="D410" s="264" t="s">
        <v>24</v>
      </c>
      <c r="E410" s="265">
        <v>1</v>
      </c>
      <c r="F410" s="266">
        <v>76.849999999999994</v>
      </c>
      <c r="G410" s="266">
        <v>76.849999999999994</v>
      </c>
    </row>
    <row r="411" spans="1:7" ht="25.5">
      <c r="A411" s="267" t="s">
        <v>311</v>
      </c>
      <c r="B411" s="268" t="s">
        <v>2596</v>
      </c>
      <c r="C411" s="268" t="s">
        <v>312</v>
      </c>
      <c r="D411" s="269" t="s">
        <v>239</v>
      </c>
      <c r="E411" s="270">
        <v>0.17169999999999999</v>
      </c>
      <c r="F411" s="271">
        <v>19.89</v>
      </c>
      <c r="G411" s="271">
        <v>3.41</v>
      </c>
    </row>
    <row r="412" spans="1:7" ht="25.5">
      <c r="A412" s="267" t="s">
        <v>274</v>
      </c>
      <c r="B412" s="268" t="s">
        <v>2596</v>
      </c>
      <c r="C412" s="268" t="s">
        <v>275</v>
      </c>
      <c r="D412" s="269" t="s">
        <v>239</v>
      </c>
      <c r="E412" s="270">
        <v>0.17169999999999999</v>
      </c>
      <c r="F412" s="271">
        <v>24.24</v>
      </c>
      <c r="G412" s="271">
        <v>4.16</v>
      </c>
    </row>
    <row r="413" spans="1:7" ht="25.5">
      <c r="A413" s="272" t="s">
        <v>2335</v>
      </c>
      <c r="B413" s="273" t="s">
        <v>2596</v>
      </c>
      <c r="C413" s="273" t="s">
        <v>2336</v>
      </c>
      <c r="D413" s="274" t="s">
        <v>24</v>
      </c>
      <c r="E413" s="275">
        <v>3</v>
      </c>
      <c r="F413" s="276">
        <v>3.52</v>
      </c>
      <c r="G413" s="276">
        <v>10.56</v>
      </c>
    </row>
    <row r="414" spans="1:7" ht="38.25">
      <c r="A414" s="272" t="s">
        <v>319</v>
      </c>
      <c r="B414" s="273" t="s">
        <v>2596</v>
      </c>
      <c r="C414" s="273" t="s">
        <v>320</v>
      </c>
      <c r="D414" s="274" t="s">
        <v>24</v>
      </c>
      <c r="E414" s="275">
        <v>0.17249999999999999</v>
      </c>
      <c r="F414" s="276">
        <v>31.75</v>
      </c>
      <c r="G414" s="276">
        <v>5.47</v>
      </c>
    </row>
    <row r="415" spans="1:7" ht="25.5">
      <c r="A415" s="272" t="s">
        <v>2347</v>
      </c>
      <c r="B415" s="273" t="s">
        <v>2596</v>
      </c>
      <c r="C415" s="273" t="s">
        <v>2348</v>
      </c>
      <c r="D415" s="274" t="s">
        <v>24</v>
      </c>
      <c r="E415" s="275">
        <v>1</v>
      </c>
      <c r="F415" s="276">
        <v>53.25</v>
      </c>
      <c r="G415" s="276">
        <v>53.25</v>
      </c>
    </row>
    <row r="416" spans="1:7" ht="15">
      <c r="A416" s="259" t="s">
        <v>232</v>
      </c>
      <c r="B416" s="260" t="s">
        <v>2594</v>
      </c>
      <c r="C416" s="260" t="s">
        <v>233</v>
      </c>
      <c r="D416" s="261" t="s">
        <v>234</v>
      </c>
      <c r="E416" s="259" t="s">
        <v>235</v>
      </c>
      <c r="F416" s="259" t="s">
        <v>236</v>
      </c>
      <c r="G416" s="259" t="s">
        <v>106</v>
      </c>
    </row>
    <row r="417" spans="1:7" ht="25.5">
      <c r="A417" s="262" t="s">
        <v>1159</v>
      </c>
      <c r="B417" s="263" t="s">
        <v>2595</v>
      </c>
      <c r="C417" s="263" t="s">
        <v>1160</v>
      </c>
      <c r="D417" s="264" t="s">
        <v>24</v>
      </c>
      <c r="E417" s="265">
        <v>1</v>
      </c>
      <c r="F417" s="266">
        <v>89.59</v>
      </c>
      <c r="G417" s="266">
        <v>89.59</v>
      </c>
    </row>
    <row r="418" spans="1:7" ht="25.5">
      <c r="A418" s="267" t="s">
        <v>311</v>
      </c>
      <c r="B418" s="268" t="s">
        <v>2596</v>
      </c>
      <c r="C418" s="268" t="s">
        <v>312</v>
      </c>
      <c r="D418" s="269" t="s">
        <v>239</v>
      </c>
      <c r="E418" s="270">
        <v>0.15629999999999999</v>
      </c>
      <c r="F418" s="271">
        <v>19.89</v>
      </c>
      <c r="G418" s="271">
        <v>3.1</v>
      </c>
    </row>
    <row r="419" spans="1:7" ht="25.5">
      <c r="A419" s="267" t="s">
        <v>274</v>
      </c>
      <c r="B419" s="268" t="s">
        <v>2596</v>
      </c>
      <c r="C419" s="268" t="s">
        <v>275</v>
      </c>
      <c r="D419" s="269" t="s">
        <v>239</v>
      </c>
      <c r="E419" s="270">
        <v>0.15629999999999999</v>
      </c>
      <c r="F419" s="271">
        <v>24.24</v>
      </c>
      <c r="G419" s="271">
        <v>3.78</v>
      </c>
    </row>
    <row r="420" spans="1:7" ht="25.5">
      <c r="A420" s="272" t="s">
        <v>2349</v>
      </c>
      <c r="B420" s="273" t="s">
        <v>2596</v>
      </c>
      <c r="C420" s="273" t="s">
        <v>2350</v>
      </c>
      <c r="D420" s="274" t="s">
        <v>24</v>
      </c>
      <c r="E420" s="275">
        <v>1</v>
      </c>
      <c r="F420" s="276">
        <v>2.7</v>
      </c>
      <c r="G420" s="276">
        <v>2.7</v>
      </c>
    </row>
    <row r="421" spans="1:7" ht="25.5">
      <c r="A421" s="272" t="s">
        <v>2335</v>
      </c>
      <c r="B421" s="273" t="s">
        <v>2596</v>
      </c>
      <c r="C421" s="273" t="s">
        <v>2336</v>
      </c>
      <c r="D421" s="274" t="s">
        <v>24</v>
      </c>
      <c r="E421" s="275">
        <v>2</v>
      </c>
      <c r="F421" s="276">
        <v>3.52</v>
      </c>
      <c r="G421" s="276">
        <v>7.04</v>
      </c>
    </row>
    <row r="422" spans="1:7" ht="38.25">
      <c r="A422" s="272" t="s">
        <v>319</v>
      </c>
      <c r="B422" s="273" t="s">
        <v>2596</v>
      </c>
      <c r="C422" s="273" t="s">
        <v>320</v>
      </c>
      <c r="D422" s="274" t="s">
        <v>24</v>
      </c>
      <c r="E422" s="275">
        <v>0.1525</v>
      </c>
      <c r="F422" s="276">
        <v>31.75</v>
      </c>
      <c r="G422" s="276">
        <v>4.84</v>
      </c>
    </row>
    <row r="423" spans="1:7" ht="25.5">
      <c r="A423" s="272" t="s">
        <v>2351</v>
      </c>
      <c r="B423" s="273" t="s">
        <v>2596</v>
      </c>
      <c r="C423" s="273" t="s">
        <v>2352</v>
      </c>
      <c r="D423" s="274" t="s">
        <v>24</v>
      </c>
      <c r="E423" s="275">
        <v>1</v>
      </c>
      <c r="F423" s="276">
        <v>68.13</v>
      </c>
      <c r="G423" s="276">
        <v>68.13</v>
      </c>
    </row>
    <row r="424" spans="1:7" ht="15">
      <c r="A424" s="259" t="s">
        <v>232</v>
      </c>
      <c r="B424" s="260" t="s">
        <v>2594</v>
      </c>
      <c r="C424" s="260" t="s">
        <v>233</v>
      </c>
      <c r="D424" s="261" t="s">
        <v>234</v>
      </c>
      <c r="E424" s="259" t="s">
        <v>235</v>
      </c>
      <c r="F424" s="259" t="s">
        <v>236</v>
      </c>
      <c r="G424" s="259" t="s">
        <v>106</v>
      </c>
    </row>
    <row r="425" spans="1:7" ht="25.5">
      <c r="A425" s="262" t="s">
        <v>1162</v>
      </c>
      <c r="B425" s="263" t="s">
        <v>2595</v>
      </c>
      <c r="C425" s="263" t="s">
        <v>1163</v>
      </c>
      <c r="D425" s="264" t="s">
        <v>24</v>
      </c>
      <c r="E425" s="265">
        <v>1</v>
      </c>
      <c r="F425" s="266">
        <v>14.39</v>
      </c>
      <c r="G425" s="266">
        <v>14.39</v>
      </c>
    </row>
    <row r="426" spans="1:7" ht="25.5">
      <c r="A426" s="267" t="s">
        <v>311</v>
      </c>
      <c r="B426" s="268" t="s">
        <v>2596</v>
      </c>
      <c r="C426" s="268" t="s">
        <v>312</v>
      </c>
      <c r="D426" s="269" t="s">
        <v>239</v>
      </c>
      <c r="E426" s="270">
        <v>6.3299999999999995E-2</v>
      </c>
      <c r="F426" s="271">
        <v>19.89</v>
      </c>
      <c r="G426" s="271">
        <v>1.25</v>
      </c>
    </row>
    <row r="427" spans="1:7" ht="25.5">
      <c r="A427" s="267" t="s">
        <v>274</v>
      </c>
      <c r="B427" s="268" t="s">
        <v>2596</v>
      </c>
      <c r="C427" s="268" t="s">
        <v>275</v>
      </c>
      <c r="D427" s="269" t="s">
        <v>239</v>
      </c>
      <c r="E427" s="270">
        <v>6.3299999999999995E-2</v>
      </c>
      <c r="F427" s="271">
        <v>24.24</v>
      </c>
      <c r="G427" s="271">
        <v>1.53</v>
      </c>
    </row>
    <row r="428" spans="1:7">
      <c r="A428" s="272" t="s">
        <v>307</v>
      </c>
      <c r="B428" s="273" t="s">
        <v>2596</v>
      </c>
      <c r="C428" s="273" t="s">
        <v>308</v>
      </c>
      <c r="D428" s="274" t="s">
        <v>24</v>
      </c>
      <c r="E428" s="275">
        <v>1.4800000000000001E-2</v>
      </c>
      <c r="F428" s="276">
        <v>76.94</v>
      </c>
      <c r="G428" s="276">
        <v>1.1299999999999999</v>
      </c>
    </row>
    <row r="429" spans="1:7" ht="25.5">
      <c r="A429" s="272" t="s">
        <v>309</v>
      </c>
      <c r="B429" s="273" t="s">
        <v>2596</v>
      </c>
      <c r="C429" s="273" t="s">
        <v>310</v>
      </c>
      <c r="D429" s="274" t="s">
        <v>24</v>
      </c>
      <c r="E429" s="275">
        <v>2.2499999999999999E-2</v>
      </c>
      <c r="F429" s="276">
        <v>87.17</v>
      </c>
      <c r="G429" s="276">
        <v>1.96</v>
      </c>
    </row>
    <row r="430" spans="1:7" ht="25.5">
      <c r="A430" s="272" t="s">
        <v>2353</v>
      </c>
      <c r="B430" s="273" t="s">
        <v>2596</v>
      </c>
      <c r="C430" s="273" t="s">
        <v>2354</v>
      </c>
      <c r="D430" s="274" t="s">
        <v>24</v>
      </c>
      <c r="E430" s="275">
        <v>1</v>
      </c>
      <c r="F430" s="276">
        <v>8.42</v>
      </c>
      <c r="G430" s="276">
        <v>8.42</v>
      </c>
    </row>
    <row r="431" spans="1:7">
      <c r="A431" s="272" t="s">
        <v>313</v>
      </c>
      <c r="B431" s="273" t="s">
        <v>2596</v>
      </c>
      <c r="C431" s="273" t="s">
        <v>314</v>
      </c>
      <c r="D431" s="274" t="s">
        <v>24</v>
      </c>
      <c r="E431" s="275">
        <v>3.9E-2</v>
      </c>
      <c r="F431" s="276">
        <v>2.71</v>
      </c>
      <c r="G431" s="276">
        <v>0.1</v>
      </c>
    </row>
    <row r="432" spans="1:7" ht="15">
      <c r="A432" s="259" t="s">
        <v>232</v>
      </c>
      <c r="B432" s="260" t="s">
        <v>2594</v>
      </c>
      <c r="C432" s="260" t="s">
        <v>233</v>
      </c>
      <c r="D432" s="261" t="s">
        <v>234</v>
      </c>
      <c r="E432" s="259" t="s">
        <v>235</v>
      </c>
      <c r="F432" s="259" t="s">
        <v>236</v>
      </c>
      <c r="G432" s="259" t="s">
        <v>106</v>
      </c>
    </row>
    <row r="433" spans="1:7" ht="25.5">
      <c r="A433" s="262" t="s">
        <v>1165</v>
      </c>
      <c r="B433" s="263" t="s">
        <v>2595</v>
      </c>
      <c r="C433" s="263" t="s">
        <v>1166</v>
      </c>
      <c r="D433" s="264" t="s">
        <v>24</v>
      </c>
      <c r="E433" s="265">
        <v>1</v>
      </c>
      <c r="F433" s="266">
        <v>33.24</v>
      </c>
      <c r="G433" s="266">
        <v>33.24</v>
      </c>
    </row>
    <row r="434" spans="1:7" ht="25.5">
      <c r="A434" s="267" t="s">
        <v>311</v>
      </c>
      <c r="B434" s="268" t="s">
        <v>2596</v>
      </c>
      <c r="C434" s="268" t="s">
        <v>312</v>
      </c>
      <c r="D434" s="269" t="s">
        <v>239</v>
      </c>
      <c r="E434" s="270">
        <v>8.09E-2</v>
      </c>
      <c r="F434" s="271">
        <v>19.89</v>
      </c>
      <c r="G434" s="271">
        <v>1.6</v>
      </c>
    </row>
    <row r="435" spans="1:7" ht="25.5">
      <c r="A435" s="267" t="s">
        <v>274</v>
      </c>
      <c r="B435" s="268" t="s">
        <v>2596</v>
      </c>
      <c r="C435" s="268" t="s">
        <v>275</v>
      </c>
      <c r="D435" s="269" t="s">
        <v>239</v>
      </c>
      <c r="E435" s="270">
        <v>8.09E-2</v>
      </c>
      <c r="F435" s="271">
        <v>24.24</v>
      </c>
      <c r="G435" s="271">
        <v>1.96</v>
      </c>
    </row>
    <row r="436" spans="1:7" ht="38.25">
      <c r="A436" s="272" t="s">
        <v>319</v>
      </c>
      <c r="B436" s="273" t="s">
        <v>2596</v>
      </c>
      <c r="C436" s="273" t="s">
        <v>320</v>
      </c>
      <c r="D436" s="274" t="s">
        <v>24</v>
      </c>
      <c r="E436" s="275">
        <v>7.4999999999999997E-2</v>
      </c>
      <c r="F436" s="276">
        <v>31.75</v>
      </c>
      <c r="G436" s="276">
        <v>2.38</v>
      </c>
    </row>
    <row r="437" spans="1:7" ht="25.5">
      <c r="A437" s="272" t="s">
        <v>2341</v>
      </c>
      <c r="B437" s="273" t="s">
        <v>2596</v>
      </c>
      <c r="C437" s="273" t="s">
        <v>2342</v>
      </c>
      <c r="D437" s="274" t="s">
        <v>24</v>
      </c>
      <c r="E437" s="275">
        <v>3</v>
      </c>
      <c r="F437" s="276">
        <v>2.2200000000000002</v>
      </c>
      <c r="G437" s="276">
        <v>6.66</v>
      </c>
    </row>
    <row r="438" spans="1:7" ht="25.5">
      <c r="A438" s="272" t="s">
        <v>2355</v>
      </c>
      <c r="B438" s="273" t="s">
        <v>2596</v>
      </c>
      <c r="C438" s="273" t="s">
        <v>2356</v>
      </c>
      <c r="D438" s="274" t="s">
        <v>24</v>
      </c>
      <c r="E438" s="275">
        <v>1</v>
      </c>
      <c r="F438" s="276">
        <v>20.64</v>
      </c>
      <c r="G438" s="276">
        <v>20.64</v>
      </c>
    </row>
    <row r="439" spans="1:7" ht="15">
      <c r="A439" s="259" t="s">
        <v>232</v>
      </c>
      <c r="B439" s="260" t="s">
        <v>2594</v>
      </c>
      <c r="C439" s="260" t="s">
        <v>233</v>
      </c>
      <c r="D439" s="261" t="s">
        <v>234</v>
      </c>
      <c r="E439" s="259" t="s">
        <v>235</v>
      </c>
      <c r="F439" s="259" t="s">
        <v>236</v>
      </c>
      <c r="G439" s="259" t="s">
        <v>106</v>
      </c>
    </row>
    <row r="440" spans="1:7" ht="25.5">
      <c r="A440" s="262" t="s">
        <v>1168</v>
      </c>
      <c r="B440" s="263" t="s">
        <v>2595</v>
      </c>
      <c r="C440" s="263" t="s">
        <v>1169</v>
      </c>
      <c r="D440" s="264" t="s">
        <v>26</v>
      </c>
      <c r="E440" s="265">
        <v>1</v>
      </c>
      <c r="F440" s="266">
        <v>46.37</v>
      </c>
      <c r="G440" s="266">
        <v>46.37</v>
      </c>
    </row>
    <row r="441" spans="1:7" ht="25.5">
      <c r="A441" s="267" t="s">
        <v>311</v>
      </c>
      <c r="B441" s="268" t="s">
        <v>2596</v>
      </c>
      <c r="C441" s="268" t="s">
        <v>312</v>
      </c>
      <c r="D441" s="269" t="s">
        <v>239</v>
      </c>
      <c r="E441" s="270">
        <v>0.40239999999999998</v>
      </c>
      <c r="F441" s="271">
        <v>19.89</v>
      </c>
      <c r="G441" s="271">
        <v>8</v>
      </c>
    </row>
    <row r="442" spans="1:7" ht="25.5">
      <c r="A442" s="267" t="s">
        <v>274</v>
      </c>
      <c r="B442" s="268" t="s">
        <v>2596</v>
      </c>
      <c r="C442" s="268" t="s">
        <v>275</v>
      </c>
      <c r="D442" s="269" t="s">
        <v>239</v>
      </c>
      <c r="E442" s="270">
        <v>0.40239999999999998</v>
      </c>
      <c r="F442" s="271">
        <v>24.24</v>
      </c>
      <c r="G442" s="271">
        <v>9.75</v>
      </c>
    </row>
    <row r="443" spans="1:7" ht="25.5">
      <c r="A443" s="272" t="s">
        <v>2357</v>
      </c>
      <c r="B443" s="273" t="s">
        <v>2596</v>
      </c>
      <c r="C443" s="273" t="s">
        <v>2358</v>
      </c>
      <c r="D443" s="274" t="s">
        <v>26</v>
      </c>
      <c r="E443" s="275">
        <v>1.0353000000000001</v>
      </c>
      <c r="F443" s="276">
        <v>27.59</v>
      </c>
      <c r="G443" s="276">
        <v>28.56</v>
      </c>
    </row>
    <row r="444" spans="1:7">
      <c r="A444" s="272" t="s">
        <v>313</v>
      </c>
      <c r="B444" s="273" t="s">
        <v>2596</v>
      </c>
      <c r="C444" s="273" t="s">
        <v>314</v>
      </c>
      <c r="D444" s="274" t="s">
        <v>24</v>
      </c>
      <c r="E444" s="275">
        <v>2.24E-2</v>
      </c>
      <c r="F444" s="276">
        <v>2.71</v>
      </c>
      <c r="G444" s="276">
        <v>0.06</v>
      </c>
    </row>
    <row r="445" spans="1:7" ht="15">
      <c r="A445" s="259" t="s">
        <v>232</v>
      </c>
      <c r="B445" s="260" t="s">
        <v>2594</v>
      </c>
      <c r="C445" s="260" t="s">
        <v>233</v>
      </c>
      <c r="D445" s="261" t="s">
        <v>234</v>
      </c>
      <c r="E445" s="259" t="s">
        <v>235</v>
      </c>
      <c r="F445" s="259" t="s">
        <v>236</v>
      </c>
      <c r="G445" s="259" t="s">
        <v>106</v>
      </c>
    </row>
    <row r="446" spans="1:7" ht="25.5">
      <c r="A446" s="262" t="s">
        <v>1171</v>
      </c>
      <c r="B446" s="263" t="s">
        <v>2595</v>
      </c>
      <c r="C446" s="263" t="s">
        <v>1172</v>
      </c>
      <c r="D446" s="264" t="s">
        <v>26</v>
      </c>
      <c r="E446" s="265">
        <v>1</v>
      </c>
      <c r="F446" s="266">
        <v>15.81</v>
      </c>
      <c r="G446" s="266">
        <v>15.81</v>
      </c>
    </row>
    <row r="447" spans="1:7" ht="25.5">
      <c r="A447" s="267" t="s">
        <v>311</v>
      </c>
      <c r="B447" s="268" t="s">
        <v>2596</v>
      </c>
      <c r="C447" s="268" t="s">
        <v>312</v>
      </c>
      <c r="D447" s="269" t="s">
        <v>239</v>
      </c>
      <c r="E447" s="270">
        <v>0.14829999999999999</v>
      </c>
      <c r="F447" s="271">
        <v>19.89</v>
      </c>
      <c r="G447" s="271">
        <v>2.94</v>
      </c>
    </row>
    <row r="448" spans="1:7" ht="25.5">
      <c r="A448" s="267" t="s">
        <v>274</v>
      </c>
      <c r="B448" s="268" t="s">
        <v>2596</v>
      </c>
      <c r="C448" s="268" t="s">
        <v>275</v>
      </c>
      <c r="D448" s="269" t="s">
        <v>239</v>
      </c>
      <c r="E448" s="270">
        <v>0.14829999999999999</v>
      </c>
      <c r="F448" s="271">
        <v>24.24</v>
      </c>
      <c r="G448" s="271">
        <v>3.59</v>
      </c>
    </row>
    <row r="449" spans="1:7" ht="25.5">
      <c r="A449" s="272" t="s">
        <v>2359</v>
      </c>
      <c r="B449" s="273" t="s">
        <v>2596</v>
      </c>
      <c r="C449" s="273" t="s">
        <v>2360</v>
      </c>
      <c r="D449" s="274" t="s">
        <v>26</v>
      </c>
      <c r="E449" s="275">
        <v>1.0353000000000001</v>
      </c>
      <c r="F449" s="276">
        <v>8.9499999999999993</v>
      </c>
      <c r="G449" s="276">
        <v>9.26</v>
      </c>
    </row>
    <row r="450" spans="1:7">
      <c r="A450" s="272" t="s">
        <v>313</v>
      </c>
      <c r="B450" s="273" t="s">
        <v>2596</v>
      </c>
      <c r="C450" s="273" t="s">
        <v>314</v>
      </c>
      <c r="D450" s="274" t="s">
        <v>24</v>
      </c>
      <c r="E450" s="275">
        <v>8.2000000000000007E-3</v>
      </c>
      <c r="F450" s="276">
        <v>2.71</v>
      </c>
      <c r="G450" s="276">
        <v>0.02</v>
      </c>
    </row>
    <row r="451" spans="1:7" ht="15">
      <c r="A451" s="259" t="s">
        <v>232</v>
      </c>
      <c r="B451" s="260" t="s">
        <v>2594</v>
      </c>
      <c r="C451" s="260" t="s">
        <v>233</v>
      </c>
      <c r="D451" s="261" t="s">
        <v>234</v>
      </c>
      <c r="E451" s="259" t="s">
        <v>235</v>
      </c>
      <c r="F451" s="259" t="s">
        <v>236</v>
      </c>
      <c r="G451" s="259" t="s">
        <v>106</v>
      </c>
    </row>
    <row r="452" spans="1:7" ht="25.5">
      <c r="A452" s="262" t="s">
        <v>1174</v>
      </c>
      <c r="B452" s="263" t="s">
        <v>2595</v>
      </c>
      <c r="C452" s="263" t="s">
        <v>1175</v>
      </c>
      <c r="D452" s="264" t="s">
        <v>26</v>
      </c>
      <c r="E452" s="265">
        <v>1</v>
      </c>
      <c r="F452" s="266">
        <v>21.42</v>
      </c>
      <c r="G452" s="266">
        <v>21.42</v>
      </c>
    </row>
    <row r="453" spans="1:7" ht="25.5">
      <c r="A453" s="267" t="s">
        <v>311</v>
      </c>
      <c r="B453" s="268" t="s">
        <v>2596</v>
      </c>
      <c r="C453" s="268" t="s">
        <v>312</v>
      </c>
      <c r="D453" s="269" t="s">
        <v>239</v>
      </c>
      <c r="E453" s="270">
        <v>0.18970000000000001</v>
      </c>
      <c r="F453" s="271">
        <v>19.89</v>
      </c>
      <c r="G453" s="271">
        <v>3.77</v>
      </c>
    </row>
    <row r="454" spans="1:7" ht="25.5">
      <c r="A454" s="267" t="s">
        <v>274</v>
      </c>
      <c r="B454" s="268" t="s">
        <v>2596</v>
      </c>
      <c r="C454" s="268" t="s">
        <v>275</v>
      </c>
      <c r="D454" s="269" t="s">
        <v>239</v>
      </c>
      <c r="E454" s="270">
        <v>0.18970000000000001</v>
      </c>
      <c r="F454" s="271">
        <v>24.24</v>
      </c>
      <c r="G454" s="271">
        <v>4.59</v>
      </c>
    </row>
    <row r="455" spans="1:7" ht="25.5">
      <c r="A455" s="272" t="s">
        <v>2361</v>
      </c>
      <c r="B455" s="273" t="s">
        <v>2596</v>
      </c>
      <c r="C455" s="273" t="s">
        <v>2362</v>
      </c>
      <c r="D455" s="274" t="s">
        <v>26</v>
      </c>
      <c r="E455" s="275">
        <v>1.0353000000000001</v>
      </c>
      <c r="F455" s="276">
        <v>12.6</v>
      </c>
      <c r="G455" s="276">
        <v>13.04</v>
      </c>
    </row>
    <row r="456" spans="1:7">
      <c r="A456" s="272" t="s">
        <v>313</v>
      </c>
      <c r="B456" s="273" t="s">
        <v>2596</v>
      </c>
      <c r="C456" s="273" t="s">
        <v>314</v>
      </c>
      <c r="D456" s="274" t="s">
        <v>24</v>
      </c>
      <c r="E456" s="275">
        <v>1.0500000000000001E-2</v>
      </c>
      <c r="F456" s="276">
        <v>2.71</v>
      </c>
      <c r="G456" s="276">
        <v>0.02</v>
      </c>
    </row>
    <row r="457" spans="1:7" ht="15">
      <c r="A457" s="259" t="s">
        <v>232</v>
      </c>
      <c r="B457" s="260" t="s">
        <v>2594</v>
      </c>
      <c r="C457" s="260" t="s">
        <v>233</v>
      </c>
      <c r="D457" s="261" t="s">
        <v>234</v>
      </c>
      <c r="E457" s="259" t="s">
        <v>235</v>
      </c>
      <c r="F457" s="259" t="s">
        <v>236</v>
      </c>
      <c r="G457" s="259" t="s">
        <v>106</v>
      </c>
    </row>
    <row r="458" spans="1:7" ht="38.25">
      <c r="A458" s="262" t="s">
        <v>1222</v>
      </c>
      <c r="B458" s="263" t="s">
        <v>2595</v>
      </c>
      <c r="C458" s="263" t="s">
        <v>1223</v>
      </c>
      <c r="D458" s="264" t="s">
        <v>157</v>
      </c>
      <c r="E458" s="265">
        <v>1</v>
      </c>
      <c r="F458" s="266">
        <v>997.37</v>
      </c>
      <c r="G458" s="266">
        <v>997.37</v>
      </c>
    </row>
    <row r="459" spans="1:7">
      <c r="A459" s="267" t="s">
        <v>251</v>
      </c>
      <c r="B459" s="268" t="s">
        <v>2596</v>
      </c>
      <c r="C459" s="268" t="s">
        <v>252</v>
      </c>
      <c r="D459" s="269" t="s">
        <v>239</v>
      </c>
      <c r="E459" s="270">
        <v>0.41099999999999998</v>
      </c>
      <c r="F459" s="271">
        <v>24.33</v>
      </c>
      <c r="G459" s="271">
        <v>9.99</v>
      </c>
    </row>
    <row r="460" spans="1:7">
      <c r="A460" s="267" t="s">
        <v>240</v>
      </c>
      <c r="B460" s="268" t="s">
        <v>2596</v>
      </c>
      <c r="C460" s="268" t="s">
        <v>241</v>
      </c>
      <c r="D460" s="269" t="s">
        <v>239</v>
      </c>
      <c r="E460" s="270">
        <v>0.41099999999999998</v>
      </c>
      <c r="F460" s="271">
        <v>19.29</v>
      </c>
      <c r="G460" s="271">
        <v>7.92</v>
      </c>
    </row>
    <row r="461" spans="1:7" ht="25.5">
      <c r="A461" s="267" t="s">
        <v>354</v>
      </c>
      <c r="B461" s="268" t="s">
        <v>2596</v>
      </c>
      <c r="C461" s="268" t="s">
        <v>355</v>
      </c>
      <c r="D461" s="269" t="s">
        <v>268</v>
      </c>
      <c r="E461" s="270">
        <v>5.2999999999999999E-2</v>
      </c>
      <c r="F461" s="271">
        <v>1.36</v>
      </c>
      <c r="G461" s="271">
        <v>7.0000000000000007E-2</v>
      </c>
    </row>
    <row r="462" spans="1:7" ht="25.5">
      <c r="A462" s="267" t="s">
        <v>356</v>
      </c>
      <c r="B462" s="268" t="s">
        <v>2596</v>
      </c>
      <c r="C462" s="268" t="s">
        <v>357</v>
      </c>
      <c r="D462" s="269" t="s">
        <v>269</v>
      </c>
      <c r="E462" s="270">
        <v>4.9000000000000002E-2</v>
      </c>
      <c r="F462" s="271">
        <v>0.49</v>
      </c>
      <c r="G462" s="271">
        <v>0.02</v>
      </c>
    </row>
    <row r="463" spans="1:7" ht="38.25">
      <c r="A463" s="272" t="s">
        <v>363</v>
      </c>
      <c r="B463" s="273" t="s">
        <v>2596</v>
      </c>
      <c r="C463" s="273" t="s">
        <v>2363</v>
      </c>
      <c r="D463" s="274" t="s">
        <v>157</v>
      </c>
      <c r="E463" s="275">
        <v>1.06</v>
      </c>
      <c r="F463" s="276">
        <v>744.57</v>
      </c>
      <c r="G463" s="276">
        <v>789.24</v>
      </c>
    </row>
    <row r="464" spans="1:7" ht="25.5">
      <c r="A464" s="272" t="s">
        <v>2364</v>
      </c>
      <c r="B464" s="273" t="s">
        <v>2595</v>
      </c>
      <c r="C464" s="273" t="s">
        <v>1799</v>
      </c>
      <c r="D464" s="274" t="s">
        <v>210</v>
      </c>
      <c r="E464" s="275">
        <v>3.71</v>
      </c>
      <c r="F464" s="276">
        <v>51.25</v>
      </c>
      <c r="G464" s="276">
        <v>190.13</v>
      </c>
    </row>
    <row r="465" spans="1:7" ht="15">
      <c r="A465" s="259" t="s">
        <v>232</v>
      </c>
      <c r="B465" s="260" t="s">
        <v>2594</v>
      </c>
      <c r="C465" s="260" t="s">
        <v>233</v>
      </c>
      <c r="D465" s="261" t="s">
        <v>234</v>
      </c>
      <c r="E465" s="259" t="s">
        <v>235</v>
      </c>
      <c r="F465" s="259" t="s">
        <v>236</v>
      </c>
      <c r="G465" s="259" t="s">
        <v>106</v>
      </c>
    </row>
    <row r="466" spans="1:7" ht="38.25">
      <c r="A466" s="262" t="s">
        <v>1225</v>
      </c>
      <c r="B466" s="263" t="s">
        <v>2595</v>
      </c>
      <c r="C466" s="263" t="s">
        <v>1226</v>
      </c>
      <c r="D466" s="264" t="s">
        <v>27</v>
      </c>
      <c r="E466" s="265">
        <v>1</v>
      </c>
      <c r="F466" s="266">
        <v>34.03</v>
      </c>
      <c r="G466" s="266">
        <v>34.03</v>
      </c>
    </row>
    <row r="467" spans="1:7">
      <c r="A467" s="267" t="s">
        <v>251</v>
      </c>
      <c r="B467" s="268" t="s">
        <v>2596</v>
      </c>
      <c r="C467" s="268" t="s">
        <v>252</v>
      </c>
      <c r="D467" s="269" t="s">
        <v>239</v>
      </c>
      <c r="E467" s="270">
        <v>0.2</v>
      </c>
      <c r="F467" s="271">
        <v>24.33</v>
      </c>
      <c r="G467" s="271">
        <v>4.8600000000000003</v>
      </c>
    </row>
    <row r="468" spans="1:7">
      <c r="A468" s="267" t="s">
        <v>240</v>
      </c>
      <c r="B468" s="268" t="s">
        <v>2596</v>
      </c>
      <c r="C468" s="268" t="s">
        <v>241</v>
      </c>
      <c r="D468" s="269" t="s">
        <v>239</v>
      </c>
      <c r="E468" s="270">
        <v>0.2</v>
      </c>
      <c r="F468" s="271">
        <v>19.29</v>
      </c>
      <c r="G468" s="271">
        <v>3.85</v>
      </c>
    </row>
    <row r="469" spans="1:7" ht="25.5">
      <c r="A469" s="272" t="s">
        <v>2365</v>
      </c>
      <c r="B469" s="273" t="s">
        <v>2595</v>
      </c>
      <c r="C469" s="273" t="s">
        <v>2366</v>
      </c>
      <c r="D469" s="274" t="s">
        <v>210</v>
      </c>
      <c r="E469" s="275">
        <v>0.8</v>
      </c>
      <c r="F469" s="276">
        <v>31.66</v>
      </c>
      <c r="G469" s="276">
        <v>25.32</v>
      </c>
    </row>
    <row r="470" spans="1:7" ht="15">
      <c r="A470" s="259" t="s">
        <v>232</v>
      </c>
      <c r="B470" s="260" t="s">
        <v>2594</v>
      </c>
      <c r="C470" s="260" t="s">
        <v>233</v>
      </c>
      <c r="D470" s="261" t="s">
        <v>234</v>
      </c>
      <c r="E470" s="259" t="s">
        <v>235</v>
      </c>
      <c r="F470" s="259" t="s">
        <v>236</v>
      </c>
      <c r="G470" s="259" t="s">
        <v>106</v>
      </c>
    </row>
    <row r="471" spans="1:7" ht="25.5">
      <c r="A471" s="262" t="s">
        <v>1228</v>
      </c>
      <c r="B471" s="263" t="s">
        <v>2595</v>
      </c>
      <c r="C471" s="263" t="s">
        <v>1229</v>
      </c>
      <c r="D471" s="264" t="s">
        <v>27</v>
      </c>
      <c r="E471" s="265">
        <v>1</v>
      </c>
      <c r="F471" s="266">
        <v>29.19</v>
      </c>
      <c r="G471" s="266">
        <v>29.19</v>
      </c>
    </row>
    <row r="472" spans="1:7">
      <c r="A472" s="267" t="s">
        <v>251</v>
      </c>
      <c r="B472" s="268" t="s">
        <v>2596</v>
      </c>
      <c r="C472" s="268" t="s">
        <v>252</v>
      </c>
      <c r="D472" s="269" t="s">
        <v>239</v>
      </c>
      <c r="E472" s="270">
        <v>0.2</v>
      </c>
      <c r="F472" s="271">
        <v>24.33</v>
      </c>
      <c r="G472" s="271">
        <v>4.8600000000000003</v>
      </c>
    </row>
    <row r="473" spans="1:7">
      <c r="A473" s="267" t="s">
        <v>240</v>
      </c>
      <c r="B473" s="268" t="s">
        <v>2596</v>
      </c>
      <c r="C473" s="268" t="s">
        <v>241</v>
      </c>
      <c r="D473" s="269" t="s">
        <v>239</v>
      </c>
      <c r="E473" s="270">
        <v>0.2</v>
      </c>
      <c r="F473" s="271">
        <v>19.29</v>
      </c>
      <c r="G473" s="271">
        <v>3.85</v>
      </c>
    </row>
    <row r="474" spans="1:7" ht="25.5">
      <c r="A474" s="272" t="s">
        <v>2367</v>
      </c>
      <c r="B474" s="273" t="s">
        <v>2595</v>
      </c>
      <c r="C474" s="273" t="s">
        <v>2368</v>
      </c>
      <c r="D474" s="274" t="s">
        <v>210</v>
      </c>
      <c r="E474" s="275">
        <v>0.8</v>
      </c>
      <c r="F474" s="276">
        <v>25.6</v>
      </c>
      <c r="G474" s="276">
        <v>20.48</v>
      </c>
    </row>
    <row r="475" spans="1:7" ht="15">
      <c r="A475" s="259" t="s">
        <v>232</v>
      </c>
      <c r="B475" s="260" t="s">
        <v>2594</v>
      </c>
      <c r="C475" s="260" t="s">
        <v>233</v>
      </c>
      <c r="D475" s="261" t="s">
        <v>234</v>
      </c>
      <c r="E475" s="259" t="s">
        <v>235</v>
      </c>
      <c r="F475" s="259" t="s">
        <v>236</v>
      </c>
      <c r="G475" s="259" t="s">
        <v>106</v>
      </c>
    </row>
    <row r="476" spans="1:7" ht="38.25">
      <c r="A476" s="262" t="s">
        <v>1239</v>
      </c>
      <c r="B476" s="263" t="s">
        <v>2595</v>
      </c>
      <c r="C476" s="263" t="s">
        <v>1240</v>
      </c>
      <c r="D476" s="264" t="s">
        <v>157</v>
      </c>
      <c r="E476" s="265">
        <v>1</v>
      </c>
      <c r="F476" s="266">
        <v>1045.69</v>
      </c>
      <c r="G476" s="266">
        <v>1045.69</v>
      </c>
    </row>
    <row r="477" spans="1:7">
      <c r="A477" s="267" t="s">
        <v>251</v>
      </c>
      <c r="B477" s="268" t="s">
        <v>2596</v>
      </c>
      <c r="C477" s="268" t="s">
        <v>252</v>
      </c>
      <c r="D477" s="269" t="s">
        <v>239</v>
      </c>
      <c r="E477" s="270">
        <v>1.0844</v>
      </c>
      <c r="F477" s="271">
        <v>24.33</v>
      </c>
      <c r="G477" s="271">
        <v>26.38</v>
      </c>
    </row>
    <row r="478" spans="1:7" ht="25.5">
      <c r="A478" s="267" t="s">
        <v>354</v>
      </c>
      <c r="B478" s="268" t="s">
        <v>2596</v>
      </c>
      <c r="C478" s="268" t="s">
        <v>355</v>
      </c>
      <c r="D478" s="269" t="s">
        <v>268</v>
      </c>
      <c r="E478" s="270">
        <v>0.122</v>
      </c>
      <c r="F478" s="271">
        <v>1.36</v>
      </c>
      <c r="G478" s="271">
        <v>0.16</v>
      </c>
    </row>
    <row r="479" spans="1:7" ht="25.5">
      <c r="A479" s="267" t="s">
        <v>356</v>
      </c>
      <c r="B479" s="268" t="s">
        <v>2596</v>
      </c>
      <c r="C479" s="268" t="s">
        <v>357</v>
      </c>
      <c r="D479" s="269" t="s">
        <v>269</v>
      </c>
      <c r="E479" s="270">
        <v>0.14910000000000001</v>
      </c>
      <c r="F479" s="271">
        <v>0.49</v>
      </c>
      <c r="G479" s="271">
        <v>7.0000000000000007E-2</v>
      </c>
    </row>
    <row r="480" spans="1:7" ht="38.25">
      <c r="A480" s="272" t="s">
        <v>363</v>
      </c>
      <c r="B480" s="273" t="s">
        <v>2596</v>
      </c>
      <c r="C480" s="273" t="s">
        <v>2363</v>
      </c>
      <c r="D480" s="274" t="s">
        <v>157</v>
      </c>
      <c r="E480" s="275">
        <v>1.103</v>
      </c>
      <c r="F480" s="276">
        <v>744.57</v>
      </c>
      <c r="G480" s="276">
        <v>821.26</v>
      </c>
    </row>
    <row r="481" spans="1:7" ht="25.5">
      <c r="A481" s="272" t="s">
        <v>2364</v>
      </c>
      <c r="B481" s="273" t="s">
        <v>2595</v>
      </c>
      <c r="C481" s="273" t="s">
        <v>1799</v>
      </c>
      <c r="D481" s="274" t="s">
        <v>210</v>
      </c>
      <c r="E481" s="275">
        <v>3.86</v>
      </c>
      <c r="F481" s="276">
        <v>51.25</v>
      </c>
      <c r="G481" s="276">
        <v>197.82</v>
      </c>
    </row>
    <row r="482" spans="1:7" ht="15">
      <c r="A482" s="259" t="s">
        <v>232</v>
      </c>
      <c r="B482" s="260" t="s">
        <v>2594</v>
      </c>
      <c r="C482" s="260" t="s">
        <v>233</v>
      </c>
      <c r="D482" s="261" t="s">
        <v>234</v>
      </c>
      <c r="E482" s="259" t="s">
        <v>235</v>
      </c>
      <c r="F482" s="259" t="s">
        <v>236</v>
      </c>
      <c r="G482" s="259" t="s">
        <v>106</v>
      </c>
    </row>
    <row r="483" spans="1:7" ht="51">
      <c r="A483" s="262" t="s">
        <v>1264</v>
      </c>
      <c r="B483" s="263" t="s">
        <v>2595</v>
      </c>
      <c r="C483" s="263" t="s">
        <v>1265</v>
      </c>
      <c r="D483" s="264" t="s">
        <v>157</v>
      </c>
      <c r="E483" s="265">
        <v>1</v>
      </c>
      <c r="F483" s="266">
        <v>1096.8599999999999</v>
      </c>
      <c r="G483" s="266">
        <v>1096.8599999999999</v>
      </c>
    </row>
    <row r="484" spans="1:7">
      <c r="A484" s="267" t="s">
        <v>237</v>
      </c>
      <c r="B484" s="268" t="s">
        <v>2596</v>
      </c>
      <c r="C484" s="268" t="s">
        <v>238</v>
      </c>
      <c r="D484" s="269" t="s">
        <v>239</v>
      </c>
      <c r="E484" s="270">
        <v>8.5000000000000006E-2</v>
      </c>
      <c r="F484" s="271">
        <v>23.96</v>
      </c>
      <c r="G484" s="271">
        <v>2.0299999999999998</v>
      </c>
    </row>
    <row r="485" spans="1:7">
      <c r="A485" s="267" t="s">
        <v>251</v>
      </c>
      <c r="B485" s="268" t="s">
        <v>2596</v>
      </c>
      <c r="C485" s="268" t="s">
        <v>252</v>
      </c>
      <c r="D485" s="269" t="s">
        <v>239</v>
      </c>
      <c r="E485" s="270">
        <v>0.51200000000000001</v>
      </c>
      <c r="F485" s="271">
        <v>24.33</v>
      </c>
      <c r="G485" s="271">
        <v>12.45</v>
      </c>
    </row>
    <row r="486" spans="1:7">
      <c r="A486" s="267" t="s">
        <v>240</v>
      </c>
      <c r="B486" s="268" t="s">
        <v>2596</v>
      </c>
      <c r="C486" s="268" t="s">
        <v>241</v>
      </c>
      <c r="D486" s="269" t="s">
        <v>239</v>
      </c>
      <c r="E486" s="270">
        <v>0.58599999999999997</v>
      </c>
      <c r="F486" s="271">
        <v>19.29</v>
      </c>
      <c r="G486" s="271">
        <v>11.3</v>
      </c>
    </row>
    <row r="487" spans="1:7" ht="25.5">
      <c r="A487" s="267" t="s">
        <v>354</v>
      </c>
      <c r="B487" s="268" t="s">
        <v>2596</v>
      </c>
      <c r="C487" s="268" t="s">
        <v>355</v>
      </c>
      <c r="D487" s="269" t="s">
        <v>268</v>
      </c>
      <c r="E487" s="270">
        <v>4.3999999999999997E-2</v>
      </c>
      <c r="F487" s="271">
        <v>1.36</v>
      </c>
      <c r="G487" s="271">
        <v>0.05</v>
      </c>
    </row>
    <row r="488" spans="1:7" ht="25.5">
      <c r="A488" s="267" t="s">
        <v>356</v>
      </c>
      <c r="B488" s="268" t="s">
        <v>2596</v>
      </c>
      <c r="C488" s="268" t="s">
        <v>357</v>
      </c>
      <c r="D488" s="269" t="s">
        <v>269</v>
      </c>
      <c r="E488" s="270">
        <v>0.127</v>
      </c>
      <c r="F488" s="271">
        <v>0.49</v>
      </c>
      <c r="G488" s="271">
        <v>0.06</v>
      </c>
    </row>
    <row r="489" spans="1:7" ht="38.25">
      <c r="A489" s="272" t="s">
        <v>358</v>
      </c>
      <c r="B489" s="273" t="s">
        <v>2596</v>
      </c>
      <c r="C489" s="273" t="s">
        <v>359</v>
      </c>
      <c r="D489" s="274" t="s">
        <v>157</v>
      </c>
      <c r="E489" s="275">
        <v>1.103</v>
      </c>
      <c r="F489" s="276">
        <v>731.17</v>
      </c>
      <c r="G489" s="276">
        <v>806.48</v>
      </c>
    </row>
    <row r="490" spans="1:7" ht="25.5">
      <c r="A490" s="272" t="s">
        <v>360</v>
      </c>
      <c r="B490" s="273" t="s">
        <v>2596</v>
      </c>
      <c r="C490" s="273" t="s">
        <v>2222</v>
      </c>
      <c r="D490" s="274" t="s">
        <v>157</v>
      </c>
      <c r="E490" s="275">
        <v>1</v>
      </c>
      <c r="F490" s="276">
        <v>66.67</v>
      </c>
      <c r="G490" s="276">
        <v>66.67</v>
      </c>
    </row>
    <row r="491" spans="1:7" ht="25.5">
      <c r="A491" s="272" t="s">
        <v>2364</v>
      </c>
      <c r="B491" s="273" t="s">
        <v>2595</v>
      </c>
      <c r="C491" s="273" t="s">
        <v>1799</v>
      </c>
      <c r="D491" s="274" t="s">
        <v>210</v>
      </c>
      <c r="E491" s="275">
        <v>3.86</v>
      </c>
      <c r="F491" s="276">
        <v>51.25</v>
      </c>
      <c r="G491" s="276">
        <v>197.82</v>
      </c>
    </row>
    <row r="492" spans="1:7" ht="15">
      <c r="A492" s="259" t="s">
        <v>232</v>
      </c>
      <c r="B492" s="260" t="s">
        <v>2594</v>
      </c>
      <c r="C492" s="260" t="s">
        <v>233</v>
      </c>
      <c r="D492" s="261" t="s">
        <v>234</v>
      </c>
      <c r="E492" s="259" t="s">
        <v>235</v>
      </c>
      <c r="F492" s="259" t="s">
        <v>236</v>
      </c>
      <c r="G492" s="259" t="s">
        <v>106</v>
      </c>
    </row>
    <row r="493" spans="1:7" ht="51">
      <c r="A493" s="262" t="s">
        <v>212</v>
      </c>
      <c r="B493" s="263" t="s">
        <v>2595</v>
      </c>
      <c r="C493" s="263" t="s">
        <v>213</v>
      </c>
      <c r="D493" s="264" t="s">
        <v>157</v>
      </c>
      <c r="E493" s="265">
        <v>1</v>
      </c>
      <c r="F493" s="266">
        <v>912.75</v>
      </c>
      <c r="G493" s="266">
        <v>912.75</v>
      </c>
    </row>
    <row r="494" spans="1:7">
      <c r="A494" s="267" t="s">
        <v>237</v>
      </c>
      <c r="B494" s="268" t="s">
        <v>2596</v>
      </c>
      <c r="C494" s="268" t="s">
        <v>238</v>
      </c>
      <c r="D494" s="269" t="s">
        <v>239</v>
      </c>
      <c r="E494" s="270">
        <v>0.19900000000000001</v>
      </c>
      <c r="F494" s="271">
        <v>23.96</v>
      </c>
      <c r="G494" s="271">
        <v>4.76</v>
      </c>
    </row>
    <row r="495" spans="1:7">
      <c r="A495" s="267" t="s">
        <v>251</v>
      </c>
      <c r="B495" s="268" t="s">
        <v>2596</v>
      </c>
      <c r="C495" s="268" t="s">
        <v>252</v>
      </c>
      <c r="D495" s="269" t="s">
        <v>239</v>
      </c>
      <c r="E495" s="270">
        <v>0.19900000000000001</v>
      </c>
      <c r="F495" s="271">
        <v>24.33</v>
      </c>
      <c r="G495" s="271">
        <v>4.84</v>
      </c>
    </row>
    <row r="496" spans="1:7">
      <c r="A496" s="267" t="s">
        <v>240</v>
      </c>
      <c r="B496" s="268" t="s">
        <v>2596</v>
      </c>
      <c r="C496" s="268" t="s">
        <v>241</v>
      </c>
      <c r="D496" s="269" t="s">
        <v>239</v>
      </c>
      <c r="E496" s="270">
        <v>1.1919999999999999</v>
      </c>
      <c r="F496" s="271">
        <v>19.29</v>
      </c>
      <c r="G496" s="271">
        <v>22.99</v>
      </c>
    </row>
    <row r="497" spans="1:7" ht="25.5">
      <c r="A497" s="267" t="s">
        <v>354</v>
      </c>
      <c r="B497" s="268" t="s">
        <v>2596</v>
      </c>
      <c r="C497" s="268" t="s">
        <v>355</v>
      </c>
      <c r="D497" s="269" t="s">
        <v>268</v>
      </c>
      <c r="E497" s="270">
        <v>6.8000000000000005E-2</v>
      </c>
      <c r="F497" s="271">
        <v>1.36</v>
      </c>
      <c r="G497" s="271">
        <v>0.09</v>
      </c>
    </row>
    <row r="498" spans="1:7" ht="25.5">
      <c r="A498" s="267" t="s">
        <v>356</v>
      </c>
      <c r="B498" s="268" t="s">
        <v>2596</v>
      </c>
      <c r="C498" s="268" t="s">
        <v>357</v>
      </c>
      <c r="D498" s="269" t="s">
        <v>269</v>
      </c>
      <c r="E498" s="270">
        <v>0.13100000000000001</v>
      </c>
      <c r="F498" s="271">
        <v>0.49</v>
      </c>
      <c r="G498" s="271">
        <v>0.06</v>
      </c>
    </row>
    <row r="499" spans="1:7" ht="38.25">
      <c r="A499" s="272" t="s">
        <v>358</v>
      </c>
      <c r="B499" s="273" t="s">
        <v>2596</v>
      </c>
      <c r="C499" s="273" t="s">
        <v>359</v>
      </c>
      <c r="D499" s="274" t="s">
        <v>157</v>
      </c>
      <c r="E499" s="275">
        <v>1.103</v>
      </c>
      <c r="F499" s="276">
        <v>731.17</v>
      </c>
      <c r="G499" s="276">
        <v>806.48</v>
      </c>
    </row>
    <row r="500" spans="1:7" ht="25.5">
      <c r="A500" s="272" t="s">
        <v>360</v>
      </c>
      <c r="B500" s="273" t="s">
        <v>2596</v>
      </c>
      <c r="C500" s="273" t="s">
        <v>2222</v>
      </c>
      <c r="D500" s="274" t="s">
        <v>157</v>
      </c>
      <c r="E500" s="275">
        <v>1.103</v>
      </c>
      <c r="F500" s="276">
        <v>66.67</v>
      </c>
      <c r="G500" s="276">
        <v>73.53</v>
      </c>
    </row>
    <row r="501" spans="1:7" ht="15">
      <c r="A501" s="259" t="s">
        <v>232</v>
      </c>
      <c r="B501" s="260" t="s">
        <v>2594</v>
      </c>
      <c r="C501" s="260" t="s">
        <v>233</v>
      </c>
      <c r="D501" s="261" t="s">
        <v>234</v>
      </c>
      <c r="E501" s="259" t="s">
        <v>235</v>
      </c>
      <c r="F501" s="259" t="s">
        <v>236</v>
      </c>
      <c r="G501" s="259" t="s">
        <v>106</v>
      </c>
    </row>
    <row r="502" spans="1:7">
      <c r="A502" s="262" t="s">
        <v>2514</v>
      </c>
      <c r="B502" s="263" t="s">
        <v>2595</v>
      </c>
      <c r="C502" s="263" t="s">
        <v>2515</v>
      </c>
      <c r="D502" s="264" t="s">
        <v>24</v>
      </c>
      <c r="E502" s="265">
        <v>1</v>
      </c>
      <c r="F502" s="266">
        <v>63.84</v>
      </c>
      <c r="G502" s="266">
        <v>63.84</v>
      </c>
    </row>
    <row r="503" spans="1:7" ht="25.5">
      <c r="A503" s="267" t="s">
        <v>274</v>
      </c>
      <c r="B503" s="268" t="s">
        <v>2596</v>
      </c>
      <c r="C503" s="268" t="s">
        <v>275</v>
      </c>
      <c r="D503" s="269" t="s">
        <v>239</v>
      </c>
      <c r="E503" s="270">
        <v>0.15</v>
      </c>
      <c r="F503" s="271">
        <v>24.24</v>
      </c>
      <c r="G503" s="271">
        <v>3.63</v>
      </c>
    </row>
    <row r="504" spans="1:7" ht="25.5">
      <c r="A504" s="267" t="s">
        <v>311</v>
      </c>
      <c r="B504" s="268" t="s">
        <v>2596</v>
      </c>
      <c r="C504" s="268" t="s">
        <v>312</v>
      </c>
      <c r="D504" s="269" t="s">
        <v>239</v>
      </c>
      <c r="E504" s="270">
        <v>0.15</v>
      </c>
      <c r="F504" s="271">
        <v>19.89</v>
      </c>
      <c r="G504" s="271">
        <v>2.98</v>
      </c>
    </row>
    <row r="505" spans="1:7">
      <c r="A505" s="272" t="s">
        <v>2601</v>
      </c>
      <c r="B505" s="273" t="s">
        <v>2596</v>
      </c>
      <c r="C505" s="273" t="s">
        <v>2602</v>
      </c>
      <c r="D505" s="274" t="s">
        <v>24</v>
      </c>
      <c r="E505" s="275">
        <v>1</v>
      </c>
      <c r="F505" s="276">
        <v>57.23</v>
      </c>
      <c r="G505" s="276">
        <v>57.23</v>
      </c>
    </row>
    <row r="506" spans="1:7" ht="15">
      <c r="A506" s="259" t="s">
        <v>232</v>
      </c>
      <c r="B506" s="260" t="s">
        <v>2594</v>
      </c>
      <c r="C506" s="260" t="s">
        <v>233</v>
      </c>
      <c r="D506" s="261" t="s">
        <v>234</v>
      </c>
      <c r="E506" s="259" t="s">
        <v>235</v>
      </c>
      <c r="F506" s="259" t="s">
        <v>236</v>
      </c>
      <c r="G506" s="259" t="s">
        <v>106</v>
      </c>
    </row>
    <row r="507" spans="1:7">
      <c r="A507" s="262" t="s">
        <v>2516</v>
      </c>
      <c r="B507" s="263" t="s">
        <v>2595</v>
      </c>
      <c r="C507" s="263" t="s">
        <v>2517</v>
      </c>
      <c r="D507" s="264" t="s">
        <v>24</v>
      </c>
      <c r="E507" s="265">
        <v>1</v>
      </c>
      <c r="F507" s="266">
        <v>138.18</v>
      </c>
      <c r="G507" s="266">
        <v>138.18</v>
      </c>
    </row>
    <row r="508" spans="1:7" ht="25.5">
      <c r="A508" s="267" t="s">
        <v>274</v>
      </c>
      <c r="B508" s="268" t="s">
        <v>2596</v>
      </c>
      <c r="C508" s="268" t="s">
        <v>275</v>
      </c>
      <c r="D508" s="269" t="s">
        <v>239</v>
      </c>
      <c r="E508" s="270">
        <v>0.15</v>
      </c>
      <c r="F508" s="271">
        <v>24.24</v>
      </c>
      <c r="G508" s="271">
        <v>3.63</v>
      </c>
    </row>
    <row r="509" spans="1:7" ht="25.5">
      <c r="A509" s="267" t="s">
        <v>311</v>
      </c>
      <c r="B509" s="268" t="s">
        <v>2596</v>
      </c>
      <c r="C509" s="268" t="s">
        <v>312</v>
      </c>
      <c r="D509" s="269" t="s">
        <v>239</v>
      </c>
      <c r="E509" s="270">
        <v>0.15</v>
      </c>
      <c r="F509" s="271">
        <v>19.89</v>
      </c>
      <c r="G509" s="271">
        <v>2.98</v>
      </c>
    </row>
    <row r="510" spans="1:7">
      <c r="A510" s="272" t="s">
        <v>2603</v>
      </c>
      <c r="B510" s="273" t="s">
        <v>2596</v>
      </c>
      <c r="C510" s="273" t="s">
        <v>2604</v>
      </c>
      <c r="D510" s="274" t="s">
        <v>24</v>
      </c>
      <c r="E510" s="275">
        <v>1</v>
      </c>
      <c r="F510" s="276">
        <v>131.57</v>
      </c>
      <c r="G510" s="276">
        <v>131.57</v>
      </c>
    </row>
    <row r="511" spans="1:7" ht="15">
      <c r="A511" s="259" t="s">
        <v>232</v>
      </c>
      <c r="B511" s="260" t="s">
        <v>2594</v>
      </c>
      <c r="C511" s="260" t="s">
        <v>233</v>
      </c>
      <c r="D511" s="261" t="s">
        <v>234</v>
      </c>
      <c r="E511" s="259" t="s">
        <v>235</v>
      </c>
      <c r="F511" s="259" t="s">
        <v>236</v>
      </c>
      <c r="G511" s="259" t="s">
        <v>106</v>
      </c>
    </row>
    <row r="512" spans="1:7" ht="25.5">
      <c r="A512" s="262" t="s">
        <v>2520</v>
      </c>
      <c r="B512" s="263" t="s">
        <v>2595</v>
      </c>
      <c r="C512" s="263" t="s">
        <v>2521</v>
      </c>
      <c r="D512" s="264" t="s">
        <v>26</v>
      </c>
      <c r="E512" s="265">
        <v>1</v>
      </c>
      <c r="F512" s="266">
        <v>142</v>
      </c>
      <c r="G512" s="266">
        <v>142</v>
      </c>
    </row>
    <row r="513" spans="1:7" ht="25.5">
      <c r="A513" s="267" t="s">
        <v>311</v>
      </c>
      <c r="B513" s="268" t="s">
        <v>2596</v>
      </c>
      <c r="C513" s="268" t="s">
        <v>312</v>
      </c>
      <c r="D513" s="269" t="s">
        <v>239</v>
      </c>
      <c r="E513" s="270">
        <v>0.13089999999999999</v>
      </c>
      <c r="F513" s="271">
        <v>19.89</v>
      </c>
      <c r="G513" s="271">
        <v>2.6</v>
      </c>
    </row>
    <row r="514" spans="1:7" ht="25.5">
      <c r="A514" s="267" t="s">
        <v>274</v>
      </c>
      <c r="B514" s="268" t="s">
        <v>2596</v>
      </c>
      <c r="C514" s="268" t="s">
        <v>275</v>
      </c>
      <c r="D514" s="269" t="s">
        <v>239</v>
      </c>
      <c r="E514" s="270">
        <v>0.13089999999999999</v>
      </c>
      <c r="F514" s="271">
        <v>24.24</v>
      </c>
      <c r="G514" s="271">
        <v>3.17</v>
      </c>
    </row>
    <row r="515" spans="1:7">
      <c r="A515" s="272" t="s">
        <v>313</v>
      </c>
      <c r="B515" s="273" t="s">
        <v>2596</v>
      </c>
      <c r="C515" s="273" t="s">
        <v>314</v>
      </c>
      <c r="D515" s="274" t="s">
        <v>24</v>
      </c>
      <c r="E515" s="275">
        <v>7.2999999999999995E-2</v>
      </c>
      <c r="F515" s="276">
        <v>2.71</v>
      </c>
      <c r="G515" s="276">
        <v>0.19</v>
      </c>
    </row>
    <row r="516" spans="1:7">
      <c r="A516" s="272" t="s">
        <v>2605</v>
      </c>
      <c r="B516" s="273" t="s">
        <v>2596</v>
      </c>
      <c r="C516" s="273" t="s">
        <v>2606</v>
      </c>
      <c r="D516" s="274" t="s">
        <v>26</v>
      </c>
      <c r="E516" s="275">
        <v>1.0353000000000001</v>
      </c>
      <c r="F516" s="276">
        <v>131.41</v>
      </c>
      <c r="G516" s="276">
        <v>136.04</v>
      </c>
    </row>
    <row r="517" spans="1:7" ht="15">
      <c r="A517" s="259" t="s">
        <v>232</v>
      </c>
      <c r="B517" s="260" t="s">
        <v>2594</v>
      </c>
      <c r="C517" s="260" t="s">
        <v>233</v>
      </c>
      <c r="D517" s="261" t="s">
        <v>234</v>
      </c>
      <c r="E517" s="259" t="s">
        <v>235</v>
      </c>
      <c r="F517" s="259" t="s">
        <v>236</v>
      </c>
      <c r="G517" s="259" t="s">
        <v>106</v>
      </c>
    </row>
    <row r="518" spans="1:7" ht="38.25">
      <c r="A518" s="262" t="s">
        <v>2522</v>
      </c>
      <c r="B518" s="263" t="s">
        <v>2595</v>
      </c>
      <c r="C518" s="263" t="s">
        <v>2523</v>
      </c>
      <c r="D518" s="264" t="s">
        <v>24</v>
      </c>
      <c r="E518" s="265">
        <v>1</v>
      </c>
      <c r="F518" s="266">
        <v>121.36</v>
      </c>
      <c r="G518" s="266">
        <v>121.36</v>
      </c>
    </row>
    <row r="519" spans="1:7" ht="25.5">
      <c r="A519" s="267" t="s">
        <v>311</v>
      </c>
      <c r="B519" s="268" t="s">
        <v>2596</v>
      </c>
      <c r="C519" s="268" t="s">
        <v>312</v>
      </c>
      <c r="D519" s="269" t="s">
        <v>239</v>
      </c>
      <c r="E519" s="270">
        <v>0.4713</v>
      </c>
      <c r="F519" s="271">
        <v>19.89</v>
      </c>
      <c r="G519" s="271">
        <v>9.3699999999999992</v>
      </c>
    </row>
    <row r="520" spans="1:7" ht="25.5">
      <c r="A520" s="267" t="s">
        <v>274</v>
      </c>
      <c r="B520" s="268" t="s">
        <v>2596</v>
      </c>
      <c r="C520" s="268" t="s">
        <v>275</v>
      </c>
      <c r="D520" s="269" t="s">
        <v>239</v>
      </c>
      <c r="E520" s="270">
        <v>0.4713</v>
      </c>
      <c r="F520" s="271">
        <v>24.24</v>
      </c>
      <c r="G520" s="271">
        <v>11.42</v>
      </c>
    </row>
    <row r="521" spans="1:7" ht="25.5">
      <c r="A521" s="272" t="s">
        <v>2607</v>
      </c>
      <c r="B521" s="273" t="s">
        <v>2596</v>
      </c>
      <c r="C521" s="273" t="s">
        <v>2608</v>
      </c>
      <c r="D521" s="274" t="s">
        <v>24</v>
      </c>
      <c r="E521" s="275">
        <v>2</v>
      </c>
      <c r="F521" s="276">
        <v>12.18</v>
      </c>
      <c r="G521" s="276">
        <v>24.36</v>
      </c>
    </row>
    <row r="522" spans="1:7" ht="38.25">
      <c r="A522" s="272" t="s">
        <v>319</v>
      </c>
      <c r="B522" s="273" t="s">
        <v>2596</v>
      </c>
      <c r="C522" s="273" t="s">
        <v>320</v>
      </c>
      <c r="D522" s="274" t="s">
        <v>24</v>
      </c>
      <c r="E522" s="275">
        <v>0.17499999999999999</v>
      </c>
      <c r="F522" s="276">
        <v>31.75</v>
      </c>
      <c r="G522" s="276">
        <v>5.55</v>
      </c>
    </row>
    <row r="523" spans="1:7" ht="25.5">
      <c r="A523" s="272" t="s">
        <v>2609</v>
      </c>
      <c r="B523" s="273" t="s">
        <v>2596</v>
      </c>
      <c r="C523" s="273" t="s">
        <v>2610</v>
      </c>
      <c r="D523" s="274" t="s">
        <v>24</v>
      </c>
      <c r="E523" s="275">
        <v>1</v>
      </c>
      <c r="F523" s="276">
        <v>70.66</v>
      </c>
      <c r="G523" s="276">
        <v>70.66</v>
      </c>
    </row>
    <row r="524" spans="1:7" ht="15">
      <c r="A524" s="259" t="s">
        <v>232</v>
      </c>
      <c r="B524" s="260" t="s">
        <v>2594</v>
      </c>
      <c r="C524" s="260" t="s">
        <v>233</v>
      </c>
      <c r="D524" s="261" t="s">
        <v>234</v>
      </c>
      <c r="E524" s="259" t="s">
        <v>235</v>
      </c>
      <c r="F524" s="259" t="s">
        <v>236</v>
      </c>
      <c r="G524" s="259" t="s">
        <v>106</v>
      </c>
    </row>
    <row r="525" spans="1:7" ht="25.5">
      <c r="A525" s="262" t="s">
        <v>1309</v>
      </c>
      <c r="B525" s="263" t="s">
        <v>2595</v>
      </c>
      <c r="C525" s="263" t="s">
        <v>1310</v>
      </c>
      <c r="D525" s="264" t="s">
        <v>24</v>
      </c>
      <c r="E525" s="265">
        <v>1</v>
      </c>
      <c r="F525" s="266">
        <v>41.02</v>
      </c>
      <c r="G525" s="266">
        <v>41.02</v>
      </c>
    </row>
    <row r="526" spans="1:7">
      <c r="A526" s="267" t="s">
        <v>324</v>
      </c>
      <c r="B526" s="268" t="s">
        <v>2596</v>
      </c>
      <c r="C526" s="268" t="s">
        <v>325</v>
      </c>
      <c r="D526" s="269" t="s">
        <v>239</v>
      </c>
      <c r="E526" s="270">
        <v>0.34599999999999997</v>
      </c>
      <c r="F526" s="271">
        <v>20.87</v>
      </c>
      <c r="G526" s="271">
        <v>7.22</v>
      </c>
    </row>
    <row r="527" spans="1:7">
      <c r="A527" s="267" t="s">
        <v>322</v>
      </c>
      <c r="B527" s="268" t="s">
        <v>2596</v>
      </c>
      <c r="C527" s="268" t="s">
        <v>323</v>
      </c>
      <c r="D527" s="269" t="s">
        <v>239</v>
      </c>
      <c r="E527" s="270">
        <v>0.34599999999999997</v>
      </c>
      <c r="F527" s="271">
        <v>25.3</v>
      </c>
      <c r="G527" s="271">
        <v>8.75</v>
      </c>
    </row>
    <row r="528" spans="1:7" ht="25.5">
      <c r="A528" s="272" t="s">
        <v>2369</v>
      </c>
      <c r="B528" s="273" t="s">
        <v>2596</v>
      </c>
      <c r="C528" s="273" t="s">
        <v>2370</v>
      </c>
      <c r="D528" s="274" t="s">
        <v>24</v>
      </c>
      <c r="E528" s="275">
        <v>1</v>
      </c>
      <c r="F528" s="276">
        <v>25.05</v>
      </c>
      <c r="G528" s="276">
        <v>25.05</v>
      </c>
    </row>
    <row r="529" spans="1:7" ht="15">
      <c r="A529" s="259" t="s">
        <v>232</v>
      </c>
      <c r="B529" s="260" t="s">
        <v>2594</v>
      </c>
      <c r="C529" s="260" t="s">
        <v>233</v>
      </c>
      <c r="D529" s="261" t="s">
        <v>234</v>
      </c>
      <c r="E529" s="259" t="s">
        <v>235</v>
      </c>
      <c r="F529" s="259" t="s">
        <v>236</v>
      </c>
      <c r="G529" s="259" t="s">
        <v>106</v>
      </c>
    </row>
    <row r="530" spans="1:7" ht="25.5">
      <c r="A530" s="262" t="s">
        <v>1324</v>
      </c>
      <c r="B530" s="263" t="s">
        <v>2595</v>
      </c>
      <c r="C530" s="263" t="s">
        <v>1325</v>
      </c>
      <c r="D530" s="264" t="s">
        <v>24</v>
      </c>
      <c r="E530" s="265">
        <v>1</v>
      </c>
      <c r="F530" s="266">
        <v>9.9600000000000009</v>
      </c>
      <c r="G530" s="266">
        <v>9.9600000000000009</v>
      </c>
    </row>
    <row r="531" spans="1:7">
      <c r="A531" s="267" t="s">
        <v>324</v>
      </c>
      <c r="B531" s="268" t="s">
        <v>2596</v>
      </c>
      <c r="C531" s="268" t="s">
        <v>325</v>
      </c>
      <c r="D531" s="269" t="s">
        <v>239</v>
      </c>
      <c r="E531" s="270">
        <v>0.16400000000000001</v>
      </c>
      <c r="F531" s="271">
        <v>20.87</v>
      </c>
      <c r="G531" s="271">
        <v>3.42</v>
      </c>
    </row>
    <row r="532" spans="1:7">
      <c r="A532" s="267" t="s">
        <v>322</v>
      </c>
      <c r="B532" s="268" t="s">
        <v>2596</v>
      </c>
      <c r="C532" s="268" t="s">
        <v>323</v>
      </c>
      <c r="D532" s="269" t="s">
        <v>239</v>
      </c>
      <c r="E532" s="270">
        <v>0.16400000000000001</v>
      </c>
      <c r="F532" s="271">
        <v>25.3</v>
      </c>
      <c r="G532" s="271">
        <v>4.1399999999999997</v>
      </c>
    </row>
    <row r="533" spans="1:7" ht="25.5">
      <c r="A533" s="267" t="s">
        <v>286</v>
      </c>
      <c r="B533" s="268" t="s">
        <v>2596</v>
      </c>
      <c r="C533" s="268" t="s">
        <v>287</v>
      </c>
      <c r="D533" s="269" t="s">
        <v>157</v>
      </c>
      <c r="E533" s="270">
        <v>8.9999999999999998E-4</v>
      </c>
      <c r="F533" s="271">
        <v>718.11</v>
      </c>
      <c r="G533" s="271">
        <v>0.64</v>
      </c>
    </row>
    <row r="534" spans="1:7">
      <c r="A534" s="272" t="s">
        <v>2371</v>
      </c>
      <c r="B534" s="273" t="s">
        <v>2596</v>
      </c>
      <c r="C534" s="273" t="s">
        <v>2372</v>
      </c>
      <c r="D534" s="274" t="s">
        <v>24</v>
      </c>
      <c r="E534" s="275">
        <v>1</v>
      </c>
      <c r="F534" s="276">
        <v>1.76</v>
      </c>
      <c r="G534" s="276">
        <v>1.76</v>
      </c>
    </row>
    <row r="535" spans="1:7" ht="15">
      <c r="A535" s="259" t="s">
        <v>232</v>
      </c>
      <c r="B535" s="260" t="s">
        <v>2594</v>
      </c>
      <c r="C535" s="260" t="s">
        <v>233</v>
      </c>
      <c r="D535" s="261" t="s">
        <v>234</v>
      </c>
      <c r="E535" s="259" t="s">
        <v>235</v>
      </c>
      <c r="F535" s="259" t="s">
        <v>236</v>
      </c>
      <c r="G535" s="259" t="s">
        <v>106</v>
      </c>
    </row>
    <row r="536" spans="1:7" ht="25.5">
      <c r="A536" s="262" t="s">
        <v>1348</v>
      </c>
      <c r="B536" s="263" t="s">
        <v>2595</v>
      </c>
      <c r="C536" s="263" t="s">
        <v>1349</v>
      </c>
      <c r="D536" s="264" t="s">
        <v>24</v>
      </c>
      <c r="E536" s="265">
        <v>1</v>
      </c>
      <c r="F536" s="266">
        <v>41.74</v>
      </c>
      <c r="G536" s="266">
        <v>41.74</v>
      </c>
    </row>
    <row r="537" spans="1:7">
      <c r="A537" s="267" t="s">
        <v>322</v>
      </c>
      <c r="B537" s="268" t="s">
        <v>2596</v>
      </c>
      <c r="C537" s="268" t="s">
        <v>323</v>
      </c>
      <c r="D537" s="269" t="s">
        <v>239</v>
      </c>
      <c r="E537" s="270">
        <v>0.4</v>
      </c>
      <c r="F537" s="271">
        <v>25.3</v>
      </c>
      <c r="G537" s="271">
        <v>10.119999999999999</v>
      </c>
    </row>
    <row r="538" spans="1:7">
      <c r="A538" s="267" t="s">
        <v>324</v>
      </c>
      <c r="B538" s="268" t="s">
        <v>2596</v>
      </c>
      <c r="C538" s="268" t="s">
        <v>325</v>
      </c>
      <c r="D538" s="269" t="s">
        <v>239</v>
      </c>
      <c r="E538" s="270">
        <v>0.4</v>
      </c>
      <c r="F538" s="271">
        <v>20.87</v>
      </c>
      <c r="G538" s="271">
        <v>8.34</v>
      </c>
    </row>
    <row r="539" spans="1:7" ht="38.25">
      <c r="A539" s="267" t="s">
        <v>2373</v>
      </c>
      <c r="B539" s="268" t="s">
        <v>2596</v>
      </c>
      <c r="C539" s="268" t="s">
        <v>2374</v>
      </c>
      <c r="D539" s="269" t="s">
        <v>24</v>
      </c>
      <c r="E539" s="270">
        <v>1</v>
      </c>
      <c r="F539" s="271">
        <v>8.4</v>
      </c>
      <c r="G539" s="271">
        <v>8.4</v>
      </c>
    </row>
    <row r="540" spans="1:7">
      <c r="A540" s="272" t="s">
        <v>2375</v>
      </c>
      <c r="B540" s="273" t="s">
        <v>2596</v>
      </c>
      <c r="C540" s="273" t="s">
        <v>2376</v>
      </c>
      <c r="D540" s="274" t="s">
        <v>24</v>
      </c>
      <c r="E540" s="275">
        <v>2</v>
      </c>
      <c r="F540" s="276">
        <v>7.44</v>
      </c>
      <c r="G540" s="276">
        <v>14.88</v>
      </c>
    </row>
    <row r="541" spans="1:7" ht="15">
      <c r="A541" s="259" t="s">
        <v>232</v>
      </c>
      <c r="B541" s="260" t="s">
        <v>2594</v>
      </c>
      <c r="C541" s="260" t="s">
        <v>233</v>
      </c>
      <c r="D541" s="261" t="s">
        <v>234</v>
      </c>
      <c r="E541" s="259" t="s">
        <v>235</v>
      </c>
      <c r="F541" s="259" t="s">
        <v>236</v>
      </c>
      <c r="G541" s="259" t="s">
        <v>106</v>
      </c>
    </row>
    <row r="542" spans="1:7" ht="25.5">
      <c r="A542" s="262" t="s">
        <v>1354</v>
      </c>
      <c r="B542" s="263" t="s">
        <v>2595</v>
      </c>
      <c r="C542" s="263" t="s">
        <v>1355</v>
      </c>
      <c r="D542" s="264" t="s">
        <v>24</v>
      </c>
      <c r="E542" s="265">
        <v>1</v>
      </c>
      <c r="F542" s="266">
        <v>524.21</v>
      </c>
      <c r="G542" s="266">
        <v>524.21</v>
      </c>
    </row>
    <row r="543" spans="1:7">
      <c r="A543" s="267" t="s">
        <v>324</v>
      </c>
      <c r="B543" s="268" t="s">
        <v>2596</v>
      </c>
      <c r="C543" s="268" t="s">
        <v>325</v>
      </c>
      <c r="D543" s="269" t="s">
        <v>239</v>
      </c>
      <c r="E543" s="270">
        <v>0.4</v>
      </c>
      <c r="F543" s="271">
        <v>20.87</v>
      </c>
      <c r="G543" s="271">
        <v>8.34</v>
      </c>
    </row>
    <row r="544" spans="1:7">
      <c r="A544" s="267" t="s">
        <v>322</v>
      </c>
      <c r="B544" s="268" t="s">
        <v>2596</v>
      </c>
      <c r="C544" s="268" t="s">
        <v>323</v>
      </c>
      <c r="D544" s="269" t="s">
        <v>239</v>
      </c>
      <c r="E544" s="270">
        <v>0.4</v>
      </c>
      <c r="F544" s="271">
        <v>25.3</v>
      </c>
      <c r="G544" s="271">
        <v>10.119999999999999</v>
      </c>
    </row>
    <row r="545" spans="1:7" ht="25.5">
      <c r="A545" s="272" t="s">
        <v>2377</v>
      </c>
      <c r="B545" s="273" t="s">
        <v>2596</v>
      </c>
      <c r="C545" s="273" t="s">
        <v>2378</v>
      </c>
      <c r="D545" s="274" t="s">
        <v>24</v>
      </c>
      <c r="E545" s="275">
        <v>1</v>
      </c>
      <c r="F545" s="276">
        <v>505.75</v>
      </c>
      <c r="G545" s="276">
        <v>505.75</v>
      </c>
    </row>
    <row r="546" spans="1:7" ht="15">
      <c r="A546" s="259" t="s">
        <v>232</v>
      </c>
      <c r="B546" s="260" t="s">
        <v>2594</v>
      </c>
      <c r="C546" s="260" t="s">
        <v>233</v>
      </c>
      <c r="D546" s="261" t="s">
        <v>234</v>
      </c>
      <c r="E546" s="259" t="s">
        <v>235</v>
      </c>
      <c r="F546" s="259" t="s">
        <v>236</v>
      </c>
      <c r="G546" s="259" t="s">
        <v>106</v>
      </c>
    </row>
    <row r="547" spans="1:7">
      <c r="A547" s="262" t="s">
        <v>1357</v>
      </c>
      <c r="B547" s="263" t="s">
        <v>2595</v>
      </c>
      <c r="C547" s="263" t="s">
        <v>522</v>
      </c>
      <c r="D547" s="264" t="s">
        <v>24</v>
      </c>
      <c r="E547" s="265">
        <v>1</v>
      </c>
      <c r="F547" s="266">
        <v>305.52999999999997</v>
      </c>
      <c r="G547" s="266">
        <v>305.52999999999997</v>
      </c>
    </row>
    <row r="548" spans="1:7">
      <c r="A548" s="267" t="s">
        <v>322</v>
      </c>
      <c r="B548" s="268" t="s">
        <v>2596</v>
      </c>
      <c r="C548" s="268" t="s">
        <v>323</v>
      </c>
      <c r="D548" s="269" t="s">
        <v>239</v>
      </c>
      <c r="E548" s="270">
        <v>0.25</v>
      </c>
      <c r="F548" s="271">
        <v>25.3</v>
      </c>
      <c r="G548" s="271">
        <v>6.32</v>
      </c>
    </row>
    <row r="549" spans="1:7">
      <c r="A549" s="267" t="s">
        <v>324</v>
      </c>
      <c r="B549" s="268" t="s">
        <v>2596</v>
      </c>
      <c r="C549" s="268" t="s">
        <v>325</v>
      </c>
      <c r="D549" s="269" t="s">
        <v>239</v>
      </c>
      <c r="E549" s="270">
        <v>0.25</v>
      </c>
      <c r="F549" s="271">
        <v>20.87</v>
      </c>
      <c r="G549" s="271">
        <v>5.21</v>
      </c>
    </row>
    <row r="550" spans="1:7" ht="25.5">
      <c r="A550" s="272" t="s">
        <v>2379</v>
      </c>
      <c r="B550" s="273" t="s">
        <v>2596</v>
      </c>
      <c r="C550" s="273" t="s">
        <v>2380</v>
      </c>
      <c r="D550" s="274" t="s">
        <v>24</v>
      </c>
      <c r="E550" s="275">
        <v>1</v>
      </c>
      <c r="F550" s="276">
        <v>294</v>
      </c>
      <c r="G550" s="276">
        <v>294</v>
      </c>
    </row>
    <row r="551" spans="1:7" ht="15">
      <c r="A551" s="259" t="s">
        <v>232</v>
      </c>
      <c r="B551" s="260" t="s">
        <v>2594</v>
      </c>
      <c r="C551" s="260" t="s">
        <v>233</v>
      </c>
      <c r="D551" s="261" t="s">
        <v>234</v>
      </c>
      <c r="E551" s="259" t="s">
        <v>235</v>
      </c>
      <c r="F551" s="259" t="s">
        <v>236</v>
      </c>
      <c r="G551" s="259" t="s">
        <v>106</v>
      </c>
    </row>
    <row r="552" spans="1:7" ht="25.5">
      <c r="A552" s="262" t="s">
        <v>1359</v>
      </c>
      <c r="B552" s="263" t="s">
        <v>2595</v>
      </c>
      <c r="C552" s="263" t="s">
        <v>1360</v>
      </c>
      <c r="D552" s="264" t="s">
        <v>24</v>
      </c>
      <c r="E552" s="265">
        <v>1</v>
      </c>
      <c r="F552" s="266">
        <v>109.31</v>
      </c>
      <c r="G552" s="266">
        <v>109.31</v>
      </c>
    </row>
    <row r="553" spans="1:7">
      <c r="A553" s="267" t="s">
        <v>322</v>
      </c>
      <c r="B553" s="268" t="s">
        <v>2596</v>
      </c>
      <c r="C553" s="268" t="s">
        <v>323</v>
      </c>
      <c r="D553" s="269" t="s">
        <v>239</v>
      </c>
      <c r="E553" s="270">
        <v>0.3</v>
      </c>
      <c r="F553" s="271">
        <v>25.3</v>
      </c>
      <c r="G553" s="271">
        <v>7.59</v>
      </c>
    </row>
    <row r="554" spans="1:7">
      <c r="A554" s="267" t="s">
        <v>324</v>
      </c>
      <c r="B554" s="268" t="s">
        <v>2596</v>
      </c>
      <c r="C554" s="268" t="s">
        <v>325</v>
      </c>
      <c r="D554" s="269" t="s">
        <v>239</v>
      </c>
      <c r="E554" s="270">
        <v>0.3</v>
      </c>
      <c r="F554" s="271">
        <v>20.87</v>
      </c>
      <c r="G554" s="271">
        <v>6.26</v>
      </c>
    </row>
    <row r="555" spans="1:7" ht="25.5">
      <c r="A555" s="272" t="s">
        <v>2381</v>
      </c>
      <c r="B555" s="273" t="s">
        <v>2596</v>
      </c>
      <c r="C555" s="273" t="s">
        <v>2382</v>
      </c>
      <c r="D555" s="274" t="s">
        <v>24</v>
      </c>
      <c r="E555" s="275">
        <v>1</v>
      </c>
      <c r="F555" s="276">
        <v>95.46</v>
      </c>
      <c r="G555" s="276">
        <v>95.46</v>
      </c>
    </row>
    <row r="556" spans="1:7" ht="15">
      <c r="A556" s="259" t="s">
        <v>232</v>
      </c>
      <c r="B556" s="260" t="s">
        <v>2594</v>
      </c>
      <c r="C556" s="260" t="s">
        <v>233</v>
      </c>
      <c r="D556" s="261" t="s">
        <v>234</v>
      </c>
      <c r="E556" s="259" t="s">
        <v>235</v>
      </c>
      <c r="F556" s="259" t="s">
        <v>236</v>
      </c>
      <c r="G556" s="259" t="s">
        <v>106</v>
      </c>
    </row>
    <row r="557" spans="1:7" ht="38.25">
      <c r="A557" s="262" t="s">
        <v>1386</v>
      </c>
      <c r="B557" s="263" t="s">
        <v>2595</v>
      </c>
      <c r="C557" s="263" t="s">
        <v>1387</v>
      </c>
      <c r="D557" s="264" t="s">
        <v>26</v>
      </c>
      <c r="E557" s="265">
        <v>1</v>
      </c>
      <c r="F557" s="266">
        <v>4.0599999999999996</v>
      </c>
      <c r="G557" s="266">
        <v>4.0599999999999996</v>
      </c>
    </row>
    <row r="558" spans="1:7">
      <c r="A558" s="267" t="s">
        <v>324</v>
      </c>
      <c r="B558" s="268" t="s">
        <v>2596</v>
      </c>
      <c r="C558" s="268" t="s">
        <v>325</v>
      </c>
      <c r="D558" s="269" t="s">
        <v>239</v>
      </c>
      <c r="E558" s="270">
        <v>2.9000000000000001E-2</v>
      </c>
      <c r="F558" s="271">
        <v>20.87</v>
      </c>
      <c r="G558" s="271">
        <v>0.6</v>
      </c>
    </row>
    <row r="559" spans="1:7">
      <c r="A559" s="267" t="s">
        <v>322</v>
      </c>
      <c r="B559" s="268" t="s">
        <v>2596</v>
      </c>
      <c r="C559" s="268" t="s">
        <v>323</v>
      </c>
      <c r="D559" s="269" t="s">
        <v>239</v>
      </c>
      <c r="E559" s="270">
        <v>2.9000000000000001E-2</v>
      </c>
      <c r="F559" s="271">
        <v>25.3</v>
      </c>
      <c r="G559" s="271">
        <v>0.73</v>
      </c>
    </row>
    <row r="560" spans="1:7" ht="25.5">
      <c r="A560" s="272" t="s">
        <v>2383</v>
      </c>
      <c r="B560" s="273" t="s">
        <v>2596</v>
      </c>
      <c r="C560" s="273" t="s">
        <v>2384</v>
      </c>
      <c r="D560" s="274" t="s">
        <v>24</v>
      </c>
      <c r="E560" s="275">
        <v>9.4000000000000004E-3</v>
      </c>
      <c r="F560" s="276">
        <v>4.91</v>
      </c>
      <c r="G560" s="276">
        <v>0.04</v>
      </c>
    </row>
    <row r="561" spans="1:7">
      <c r="A561" s="272" t="s">
        <v>2385</v>
      </c>
      <c r="B561" s="273" t="s">
        <v>2595</v>
      </c>
      <c r="C561" s="273" t="s">
        <v>1827</v>
      </c>
      <c r="D561" s="274" t="s">
        <v>26</v>
      </c>
      <c r="E561" s="275">
        <v>1.2434000000000001</v>
      </c>
      <c r="F561" s="276">
        <v>2.17</v>
      </c>
      <c r="G561" s="276">
        <v>2.69</v>
      </c>
    </row>
    <row r="562" spans="1:7" ht="15">
      <c r="A562" s="259" t="s">
        <v>232</v>
      </c>
      <c r="B562" s="260" t="s">
        <v>2594</v>
      </c>
      <c r="C562" s="260" t="s">
        <v>233</v>
      </c>
      <c r="D562" s="261" t="s">
        <v>234</v>
      </c>
      <c r="E562" s="259" t="s">
        <v>235</v>
      </c>
      <c r="F562" s="259" t="s">
        <v>236</v>
      </c>
      <c r="G562" s="259" t="s">
        <v>106</v>
      </c>
    </row>
    <row r="563" spans="1:7" ht="25.5">
      <c r="A563" s="262" t="s">
        <v>1389</v>
      </c>
      <c r="B563" s="263" t="s">
        <v>2595</v>
      </c>
      <c r="C563" s="263" t="s">
        <v>1390</v>
      </c>
      <c r="D563" s="264" t="s">
        <v>26</v>
      </c>
      <c r="E563" s="265">
        <v>1</v>
      </c>
      <c r="F563" s="266">
        <v>5.95</v>
      </c>
      <c r="G563" s="266">
        <v>5.95</v>
      </c>
    </row>
    <row r="564" spans="1:7">
      <c r="A564" s="267" t="s">
        <v>324</v>
      </c>
      <c r="B564" s="268" t="s">
        <v>2596</v>
      </c>
      <c r="C564" s="268" t="s">
        <v>325</v>
      </c>
      <c r="D564" s="269" t="s">
        <v>239</v>
      </c>
      <c r="E564" s="270">
        <v>3.9E-2</v>
      </c>
      <c r="F564" s="271">
        <v>20.87</v>
      </c>
      <c r="G564" s="271">
        <v>0.81</v>
      </c>
    </row>
    <row r="565" spans="1:7">
      <c r="A565" s="267" t="s">
        <v>322</v>
      </c>
      <c r="B565" s="268" t="s">
        <v>2596</v>
      </c>
      <c r="C565" s="268" t="s">
        <v>323</v>
      </c>
      <c r="D565" s="269" t="s">
        <v>239</v>
      </c>
      <c r="E565" s="270">
        <v>3.9E-2</v>
      </c>
      <c r="F565" s="271">
        <v>25.3</v>
      </c>
      <c r="G565" s="271">
        <v>0.98</v>
      </c>
    </row>
    <row r="566" spans="1:7" ht="25.5">
      <c r="A566" s="272" t="s">
        <v>2383</v>
      </c>
      <c r="B566" s="273" t="s">
        <v>2596</v>
      </c>
      <c r="C566" s="273" t="s">
        <v>2384</v>
      </c>
      <c r="D566" s="274" t="s">
        <v>24</v>
      </c>
      <c r="E566" s="275">
        <v>9.4000000000000004E-3</v>
      </c>
      <c r="F566" s="276">
        <v>4.91</v>
      </c>
      <c r="G566" s="276">
        <v>0.04</v>
      </c>
    </row>
    <row r="567" spans="1:7">
      <c r="A567" s="272" t="s">
        <v>2386</v>
      </c>
      <c r="B567" s="273" t="s">
        <v>2595</v>
      </c>
      <c r="C567" s="273" t="s">
        <v>1833</v>
      </c>
      <c r="D567" s="274" t="s">
        <v>26</v>
      </c>
      <c r="E567" s="275">
        <v>1.2434000000000001</v>
      </c>
      <c r="F567" s="276">
        <v>3.32</v>
      </c>
      <c r="G567" s="276">
        <v>4.12</v>
      </c>
    </row>
    <row r="568" spans="1:7" ht="15">
      <c r="A568" s="259" t="s">
        <v>232</v>
      </c>
      <c r="B568" s="260" t="s">
        <v>2594</v>
      </c>
      <c r="C568" s="260" t="s">
        <v>233</v>
      </c>
      <c r="D568" s="261" t="s">
        <v>234</v>
      </c>
      <c r="E568" s="259" t="s">
        <v>235</v>
      </c>
      <c r="F568" s="259" t="s">
        <v>236</v>
      </c>
      <c r="G568" s="259" t="s">
        <v>106</v>
      </c>
    </row>
    <row r="569" spans="1:7" ht="25.5">
      <c r="A569" s="262" t="s">
        <v>1392</v>
      </c>
      <c r="B569" s="263" t="s">
        <v>2595</v>
      </c>
      <c r="C569" s="263" t="s">
        <v>1393</v>
      </c>
      <c r="D569" s="264" t="s">
        <v>26</v>
      </c>
      <c r="E569" s="265">
        <v>1</v>
      </c>
      <c r="F569" s="266">
        <v>8.5299999999999994</v>
      </c>
      <c r="G569" s="266">
        <v>8.5299999999999994</v>
      </c>
    </row>
    <row r="570" spans="1:7">
      <c r="A570" s="267" t="s">
        <v>324</v>
      </c>
      <c r="B570" s="268" t="s">
        <v>2596</v>
      </c>
      <c r="C570" s="268" t="s">
        <v>325</v>
      </c>
      <c r="D570" s="269" t="s">
        <v>239</v>
      </c>
      <c r="E570" s="270">
        <v>5.0999999999999997E-2</v>
      </c>
      <c r="F570" s="271">
        <v>20.87</v>
      </c>
      <c r="G570" s="271">
        <v>1.06</v>
      </c>
    </row>
    <row r="571" spans="1:7">
      <c r="A571" s="267" t="s">
        <v>322</v>
      </c>
      <c r="B571" s="268" t="s">
        <v>2596</v>
      </c>
      <c r="C571" s="268" t="s">
        <v>323</v>
      </c>
      <c r="D571" s="269" t="s">
        <v>239</v>
      </c>
      <c r="E571" s="270">
        <v>5.0999999999999997E-2</v>
      </c>
      <c r="F571" s="271">
        <v>25.3</v>
      </c>
      <c r="G571" s="271">
        <v>1.29</v>
      </c>
    </row>
    <row r="572" spans="1:7" ht="25.5">
      <c r="A572" s="272" t="s">
        <v>2383</v>
      </c>
      <c r="B572" s="273" t="s">
        <v>2596</v>
      </c>
      <c r="C572" s="273" t="s">
        <v>2384</v>
      </c>
      <c r="D572" s="274" t="s">
        <v>24</v>
      </c>
      <c r="E572" s="275">
        <v>9.4000000000000004E-3</v>
      </c>
      <c r="F572" s="276">
        <v>4.91</v>
      </c>
      <c r="G572" s="276">
        <v>0.04</v>
      </c>
    </row>
    <row r="573" spans="1:7">
      <c r="A573" s="272" t="s">
        <v>2387</v>
      </c>
      <c r="B573" s="273" t="s">
        <v>2595</v>
      </c>
      <c r="C573" s="273" t="s">
        <v>2388</v>
      </c>
      <c r="D573" s="274" t="s">
        <v>26</v>
      </c>
      <c r="E573" s="275">
        <v>1.2434000000000001</v>
      </c>
      <c r="F573" s="276">
        <v>4.9400000000000004</v>
      </c>
      <c r="G573" s="276">
        <v>6.14</v>
      </c>
    </row>
    <row r="574" spans="1:7" ht="15">
      <c r="A574" s="259" t="s">
        <v>232</v>
      </c>
      <c r="B574" s="260" t="s">
        <v>2594</v>
      </c>
      <c r="C574" s="260" t="s">
        <v>233</v>
      </c>
      <c r="D574" s="261" t="s">
        <v>234</v>
      </c>
      <c r="E574" s="259" t="s">
        <v>235</v>
      </c>
      <c r="F574" s="259" t="s">
        <v>236</v>
      </c>
      <c r="G574" s="259" t="s">
        <v>106</v>
      </c>
    </row>
    <row r="575" spans="1:7" ht="25.5">
      <c r="A575" s="262" t="s">
        <v>1395</v>
      </c>
      <c r="B575" s="263" t="s">
        <v>2595</v>
      </c>
      <c r="C575" s="263" t="s">
        <v>1396</v>
      </c>
      <c r="D575" s="264" t="s">
        <v>26</v>
      </c>
      <c r="E575" s="265">
        <v>1</v>
      </c>
      <c r="F575" s="266">
        <v>14</v>
      </c>
      <c r="G575" s="266">
        <v>14</v>
      </c>
    </row>
    <row r="576" spans="1:7">
      <c r="A576" s="267" t="s">
        <v>324</v>
      </c>
      <c r="B576" s="268" t="s">
        <v>2596</v>
      </c>
      <c r="C576" s="268" t="s">
        <v>325</v>
      </c>
      <c r="D576" s="269" t="s">
        <v>239</v>
      </c>
      <c r="E576" s="270">
        <v>7.5999999999999998E-2</v>
      </c>
      <c r="F576" s="271">
        <v>20.87</v>
      </c>
      <c r="G576" s="271">
        <v>1.58</v>
      </c>
    </row>
    <row r="577" spans="1:7">
      <c r="A577" s="267" t="s">
        <v>322</v>
      </c>
      <c r="B577" s="268" t="s">
        <v>2596</v>
      </c>
      <c r="C577" s="268" t="s">
        <v>323</v>
      </c>
      <c r="D577" s="269" t="s">
        <v>239</v>
      </c>
      <c r="E577" s="270">
        <v>7.5999999999999998E-2</v>
      </c>
      <c r="F577" s="271">
        <v>25.3</v>
      </c>
      <c r="G577" s="271">
        <v>1.92</v>
      </c>
    </row>
    <row r="578" spans="1:7" ht="25.5">
      <c r="A578" s="272" t="s">
        <v>2383</v>
      </c>
      <c r="B578" s="273" t="s">
        <v>2596</v>
      </c>
      <c r="C578" s="273" t="s">
        <v>2384</v>
      </c>
      <c r="D578" s="274" t="s">
        <v>24</v>
      </c>
      <c r="E578" s="275">
        <v>9.4000000000000004E-3</v>
      </c>
      <c r="F578" s="276">
        <v>4.91</v>
      </c>
      <c r="G578" s="276">
        <v>0.04</v>
      </c>
    </row>
    <row r="579" spans="1:7">
      <c r="A579" s="272" t="s">
        <v>2389</v>
      </c>
      <c r="B579" s="273" t="s">
        <v>2595</v>
      </c>
      <c r="C579" s="273" t="s">
        <v>1835</v>
      </c>
      <c r="D579" s="274" t="s">
        <v>26</v>
      </c>
      <c r="E579" s="275">
        <v>1.2434000000000001</v>
      </c>
      <c r="F579" s="276">
        <v>8.42</v>
      </c>
      <c r="G579" s="276">
        <v>10.46</v>
      </c>
    </row>
    <row r="580" spans="1:7" ht="15">
      <c r="A580" s="259" t="s">
        <v>232</v>
      </c>
      <c r="B580" s="260" t="s">
        <v>2594</v>
      </c>
      <c r="C580" s="260" t="s">
        <v>233</v>
      </c>
      <c r="D580" s="261" t="s">
        <v>234</v>
      </c>
      <c r="E580" s="259" t="s">
        <v>235</v>
      </c>
      <c r="F580" s="259" t="s">
        <v>236</v>
      </c>
      <c r="G580" s="259" t="s">
        <v>106</v>
      </c>
    </row>
    <row r="581" spans="1:7" ht="25.5">
      <c r="A581" s="262" t="s">
        <v>1398</v>
      </c>
      <c r="B581" s="263" t="s">
        <v>2595</v>
      </c>
      <c r="C581" s="263" t="s">
        <v>1399</v>
      </c>
      <c r="D581" s="264" t="s">
        <v>26</v>
      </c>
      <c r="E581" s="265">
        <v>1</v>
      </c>
      <c r="F581" s="266">
        <v>23.51</v>
      </c>
      <c r="G581" s="266">
        <v>23.51</v>
      </c>
    </row>
    <row r="582" spans="1:7">
      <c r="A582" s="267" t="s">
        <v>324</v>
      </c>
      <c r="B582" s="268" t="s">
        <v>2596</v>
      </c>
      <c r="C582" s="268" t="s">
        <v>325</v>
      </c>
      <c r="D582" s="269" t="s">
        <v>239</v>
      </c>
      <c r="E582" s="270">
        <v>0.114</v>
      </c>
      <c r="F582" s="271">
        <v>20.87</v>
      </c>
      <c r="G582" s="271">
        <v>2.37</v>
      </c>
    </row>
    <row r="583" spans="1:7">
      <c r="A583" s="267" t="s">
        <v>322</v>
      </c>
      <c r="B583" s="268" t="s">
        <v>2596</v>
      </c>
      <c r="C583" s="268" t="s">
        <v>323</v>
      </c>
      <c r="D583" s="269" t="s">
        <v>239</v>
      </c>
      <c r="E583" s="270">
        <v>0.114</v>
      </c>
      <c r="F583" s="271">
        <v>25.3</v>
      </c>
      <c r="G583" s="271">
        <v>2.88</v>
      </c>
    </row>
    <row r="584" spans="1:7" ht="25.5">
      <c r="A584" s="272" t="s">
        <v>2383</v>
      </c>
      <c r="B584" s="273" t="s">
        <v>2596</v>
      </c>
      <c r="C584" s="273" t="s">
        <v>2384</v>
      </c>
      <c r="D584" s="274" t="s">
        <v>24</v>
      </c>
      <c r="E584" s="275">
        <v>9.4000000000000004E-3</v>
      </c>
      <c r="F584" s="276">
        <v>4.91</v>
      </c>
      <c r="G584" s="276">
        <v>0.04</v>
      </c>
    </row>
    <row r="585" spans="1:7">
      <c r="A585" s="272" t="s">
        <v>2390</v>
      </c>
      <c r="B585" s="273" t="s">
        <v>2595</v>
      </c>
      <c r="C585" s="273" t="s">
        <v>2391</v>
      </c>
      <c r="D585" s="274" t="s">
        <v>26</v>
      </c>
      <c r="E585" s="275">
        <v>1.2434000000000001</v>
      </c>
      <c r="F585" s="276">
        <v>14.66</v>
      </c>
      <c r="G585" s="276">
        <v>18.22</v>
      </c>
    </row>
    <row r="586" spans="1:7" ht="15">
      <c r="A586" s="259" t="s">
        <v>232</v>
      </c>
      <c r="B586" s="260" t="s">
        <v>2594</v>
      </c>
      <c r="C586" s="260" t="s">
        <v>233</v>
      </c>
      <c r="D586" s="261" t="s">
        <v>234</v>
      </c>
      <c r="E586" s="259" t="s">
        <v>235</v>
      </c>
      <c r="F586" s="259" t="s">
        <v>236</v>
      </c>
      <c r="G586" s="259" t="s">
        <v>106</v>
      </c>
    </row>
    <row r="587" spans="1:7">
      <c r="A587" s="262" t="s">
        <v>1401</v>
      </c>
      <c r="B587" s="263" t="s">
        <v>2595</v>
      </c>
      <c r="C587" s="263" t="s">
        <v>1402</v>
      </c>
      <c r="D587" s="264" t="s">
        <v>24</v>
      </c>
      <c r="E587" s="265">
        <v>1</v>
      </c>
      <c r="F587" s="266">
        <v>77.62</v>
      </c>
      <c r="G587" s="266">
        <v>77.62</v>
      </c>
    </row>
    <row r="588" spans="1:7">
      <c r="A588" s="267" t="s">
        <v>324</v>
      </c>
      <c r="B588" s="268" t="s">
        <v>2596</v>
      </c>
      <c r="C588" s="268" t="s">
        <v>325</v>
      </c>
      <c r="D588" s="269" t="s">
        <v>239</v>
      </c>
      <c r="E588" s="270">
        <v>0.1</v>
      </c>
      <c r="F588" s="271">
        <v>20.87</v>
      </c>
      <c r="G588" s="271">
        <v>2.08</v>
      </c>
    </row>
    <row r="589" spans="1:7">
      <c r="A589" s="272" t="s">
        <v>2392</v>
      </c>
      <c r="B589" s="273" t="s">
        <v>2595</v>
      </c>
      <c r="C589" s="273" t="s">
        <v>1843</v>
      </c>
      <c r="D589" s="274" t="s">
        <v>24</v>
      </c>
      <c r="E589" s="275">
        <v>1</v>
      </c>
      <c r="F589" s="276">
        <v>42.74</v>
      </c>
      <c r="G589" s="276">
        <v>42.74</v>
      </c>
    </row>
    <row r="590" spans="1:7">
      <c r="A590" s="272" t="s">
        <v>2393</v>
      </c>
      <c r="B590" s="273" t="s">
        <v>2595</v>
      </c>
      <c r="C590" s="273" t="s">
        <v>1850</v>
      </c>
      <c r="D590" s="274" t="s">
        <v>24</v>
      </c>
      <c r="E590" s="275">
        <v>1</v>
      </c>
      <c r="F590" s="276">
        <v>32.799999999999997</v>
      </c>
      <c r="G590" s="276">
        <v>32.799999999999997</v>
      </c>
    </row>
    <row r="591" spans="1:7" ht="15">
      <c r="A591" s="259" t="s">
        <v>232</v>
      </c>
      <c r="B591" s="260" t="s">
        <v>2594</v>
      </c>
      <c r="C591" s="260" t="s">
        <v>233</v>
      </c>
      <c r="D591" s="261" t="s">
        <v>234</v>
      </c>
      <c r="E591" s="259" t="s">
        <v>235</v>
      </c>
      <c r="F591" s="259" t="s">
        <v>236</v>
      </c>
      <c r="G591" s="259" t="s">
        <v>106</v>
      </c>
    </row>
    <row r="592" spans="1:7" ht="38.25">
      <c r="A592" s="262" t="s">
        <v>1425</v>
      </c>
      <c r="B592" s="263" t="s">
        <v>2595</v>
      </c>
      <c r="C592" s="263" t="s">
        <v>1426</v>
      </c>
      <c r="D592" s="264" t="s">
        <v>24</v>
      </c>
      <c r="E592" s="265">
        <v>1</v>
      </c>
      <c r="F592" s="266">
        <v>1433.65</v>
      </c>
      <c r="G592" s="266">
        <v>1433.65</v>
      </c>
    </row>
    <row r="593" spans="1:7" ht="38.25">
      <c r="A593" s="267" t="s">
        <v>2394</v>
      </c>
      <c r="B593" s="268" t="s">
        <v>2596</v>
      </c>
      <c r="C593" s="268" t="s">
        <v>2395</v>
      </c>
      <c r="D593" s="269" t="s">
        <v>157</v>
      </c>
      <c r="E593" s="270">
        <v>1.89E-2</v>
      </c>
      <c r="F593" s="271">
        <v>712.5</v>
      </c>
      <c r="G593" s="271">
        <v>13.46</v>
      </c>
    </row>
    <row r="594" spans="1:7">
      <c r="A594" s="267" t="s">
        <v>324</v>
      </c>
      <c r="B594" s="268" t="s">
        <v>2596</v>
      </c>
      <c r="C594" s="268" t="s">
        <v>325</v>
      </c>
      <c r="D594" s="269" t="s">
        <v>239</v>
      </c>
      <c r="E594" s="270">
        <v>0.63839999999999997</v>
      </c>
      <c r="F594" s="271">
        <v>20.87</v>
      </c>
      <c r="G594" s="271">
        <v>13.32</v>
      </c>
    </row>
    <row r="595" spans="1:7">
      <c r="A595" s="267" t="s">
        <v>322</v>
      </c>
      <c r="B595" s="268" t="s">
        <v>2596</v>
      </c>
      <c r="C595" s="268" t="s">
        <v>323</v>
      </c>
      <c r="D595" s="269" t="s">
        <v>239</v>
      </c>
      <c r="E595" s="270">
        <v>0.63839999999999997</v>
      </c>
      <c r="F595" s="271">
        <v>25.3</v>
      </c>
      <c r="G595" s="271">
        <v>16.149999999999999</v>
      </c>
    </row>
    <row r="596" spans="1:7" ht="25.5">
      <c r="A596" s="272" t="s">
        <v>2396</v>
      </c>
      <c r="B596" s="273" t="s">
        <v>2595</v>
      </c>
      <c r="C596" s="273" t="s">
        <v>1820</v>
      </c>
      <c r="D596" s="274" t="s">
        <v>24</v>
      </c>
      <c r="E596" s="275">
        <v>1</v>
      </c>
      <c r="F596" s="276">
        <v>1390.72</v>
      </c>
      <c r="G596" s="276">
        <v>1390.72</v>
      </c>
    </row>
    <row r="597" spans="1:7" ht="15">
      <c r="A597" s="259" t="s">
        <v>232</v>
      </c>
      <c r="B597" s="260" t="s">
        <v>2594</v>
      </c>
      <c r="C597" s="260" t="s">
        <v>233</v>
      </c>
      <c r="D597" s="261" t="s">
        <v>234</v>
      </c>
      <c r="E597" s="259" t="s">
        <v>235</v>
      </c>
      <c r="F597" s="259" t="s">
        <v>236</v>
      </c>
      <c r="G597" s="259" t="s">
        <v>106</v>
      </c>
    </row>
    <row r="598" spans="1:7" ht="25.5">
      <c r="A598" s="262" t="s">
        <v>1434</v>
      </c>
      <c r="B598" s="263" t="s">
        <v>2595</v>
      </c>
      <c r="C598" s="263" t="s">
        <v>1435</v>
      </c>
      <c r="D598" s="264" t="s">
        <v>24</v>
      </c>
      <c r="E598" s="265">
        <v>1</v>
      </c>
      <c r="F598" s="266">
        <v>10409.84</v>
      </c>
      <c r="G598" s="266">
        <v>10409.84</v>
      </c>
    </row>
    <row r="599" spans="1:7">
      <c r="A599" s="267" t="s">
        <v>340</v>
      </c>
      <c r="B599" s="268" t="s">
        <v>2596</v>
      </c>
      <c r="C599" s="268" t="s">
        <v>341</v>
      </c>
      <c r="D599" s="269" t="s">
        <v>239</v>
      </c>
      <c r="E599" s="270">
        <v>4.1285999999999996</v>
      </c>
      <c r="F599" s="271">
        <v>20.13</v>
      </c>
      <c r="G599" s="271">
        <v>83.1</v>
      </c>
    </row>
    <row r="600" spans="1:7">
      <c r="A600" s="267" t="s">
        <v>2397</v>
      </c>
      <c r="B600" s="268" t="s">
        <v>2596</v>
      </c>
      <c r="C600" s="268" t="s">
        <v>2398</v>
      </c>
      <c r="D600" s="269" t="s">
        <v>239</v>
      </c>
      <c r="E600" s="270">
        <v>4.1285999999999996</v>
      </c>
      <c r="F600" s="271">
        <v>26.39</v>
      </c>
      <c r="G600" s="271">
        <v>108.95</v>
      </c>
    </row>
    <row r="601" spans="1:7" ht="25.5">
      <c r="A601" s="272" t="s">
        <v>2399</v>
      </c>
      <c r="B601" s="273" t="s">
        <v>2596</v>
      </c>
      <c r="C601" s="273" t="s">
        <v>2400</v>
      </c>
      <c r="D601" s="274" t="s">
        <v>24</v>
      </c>
      <c r="E601" s="275">
        <v>10</v>
      </c>
      <c r="F601" s="276">
        <v>1.1399999999999999</v>
      </c>
      <c r="G601" s="276">
        <v>11.4</v>
      </c>
    </row>
    <row r="602" spans="1:7">
      <c r="A602" s="272" t="s">
        <v>2401</v>
      </c>
      <c r="B602" s="273" t="s">
        <v>2596</v>
      </c>
      <c r="C602" s="273" t="s">
        <v>2402</v>
      </c>
      <c r="D602" s="274" t="s">
        <v>24</v>
      </c>
      <c r="E602" s="275">
        <v>10</v>
      </c>
      <c r="F602" s="276">
        <v>1.35</v>
      </c>
      <c r="G602" s="276">
        <v>13.5</v>
      </c>
    </row>
    <row r="603" spans="1:7" ht="38.25">
      <c r="A603" s="272" t="s">
        <v>378</v>
      </c>
      <c r="B603" s="273" t="s">
        <v>2596</v>
      </c>
      <c r="C603" s="273" t="s">
        <v>379</v>
      </c>
      <c r="D603" s="274" t="s">
        <v>24</v>
      </c>
      <c r="E603" s="275">
        <v>4</v>
      </c>
      <c r="F603" s="276">
        <v>0.5</v>
      </c>
      <c r="G603" s="276">
        <v>2</v>
      </c>
    </row>
    <row r="604" spans="1:7" ht="25.5">
      <c r="A604" s="272" t="s">
        <v>2403</v>
      </c>
      <c r="B604" s="273" t="s">
        <v>2596</v>
      </c>
      <c r="C604" s="273" t="s">
        <v>2404</v>
      </c>
      <c r="D604" s="274" t="s">
        <v>24</v>
      </c>
      <c r="E604" s="275">
        <v>4</v>
      </c>
      <c r="F604" s="276">
        <v>1.79</v>
      </c>
      <c r="G604" s="276">
        <v>7.16</v>
      </c>
    </row>
    <row r="605" spans="1:7" ht="25.5">
      <c r="A605" s="272" t="s">
        <v>2267</v>
      </c>
      <c r="B605" s="273" t="s">
        <v>2596</v>
      </c>
      <c r="C605" s="273" t="s">
        <v>2268</v>
      </c>
      <c r="D605" s="274" t="s">
        <v>24</v>
      </c>
      <c r="E605" s="275">
        <v>2</v>
      </c>
      <c r="F605" s="276">
        <v>20.27</v>
      </c>
      <c r="G605" s="276">
        <v>40.54</v>
      </c>
    </row>
    <row r="606" spans="1:7">
      <c r="A606" s="272" t="s">
        <v>380</v>
      </c>
      <c r="B606" s="273" t="s">
        <v>2596</v>
      </c>
      <c r="C606" s="273" t="s">
        <v>381</v>
      </c>
      <c r="D606" s="274" t="s">
        <v>26</v>
      </c>
      <c r="E606" s="275">
        <v>1.28</v>
      </c>
      <c r="F606" s="276">
        <v>3.44</v>
      </c>
      <c r="G606" s="276">
        <v>4.4000000000000004</v>
      </c>
    </row>
    <row r="607" spans="1:7">
      <c r="A607" s="272" t="s">
        <v>376</v>
      </c>
      <c r="B607" s="273" t="s">
        <v>2596</v>
      </c>
      <c r="C607" s="273" t="s">
        <v>377</v>
      </c>
      <c r="D607" s="274" t="s">
        <v>24</v>
      </c>
      <c r="E607" s="275">
        <v>8</v>
      </c>
      <c r="F607" s="276">
        <v>0.34</v>
      </c>
      <c r="G607" s="276">
        <v>2.72</v>
      </c>
    </row>
    <row r="608" spans="1:7">
      <c r="A608" s="272" t="s">
        <v>2405</v>
      </c>
      <c r="B608" s="273" t="s">
        <v>2595</v>
      </c>
      <c r="C608" s="273" t="s">
        <v>1792</v>
      </c>
      <c r="D608" s="274" t="s">
        <v>24</v>
      </c>
      <c r="E608" s="275">
        <v>1</v>
      </c>
      <c r="F608" s="276">
        <v>10136.07</v>
      </c>
      <c r="G608" s="276">
        <v>10136.07</v>
      </c>
    </row>
    <row r="609" spans="1:7" ht="15">
      <c r="A609" s="259" t="s">
        <v>232</v>
      </c>
      <c r="B609" s="260" t="s">
        <v>2594</v>
      </c>
      <c r="C609" s="260" t="s">
        <v>233</v>
      </c>
      <c r="D609" s="261" t="s">
        <v>234</v>
      </c>
      <c r="E609" s="259" t="s">
        <v>235</v>
      </c>
      <c r="F609" s="259" t="s">
        <v>236</v>
      </c>
      <c r="G609" s="259" t="s">
        <v>106</v>
      </c>
    </row>
    <row r="610" spans="1:7" ht="25.5">
      <c r="A610" s="262" t="s">
        <v>1446</v>
      </c>
      <c r="B610" s="263" t="s">
        <v>2595</v>
      </c>
      <c r="C610" s="263" t="s">
        <v>1447</v>
      </c>
      <c r="D610" s="264" t="s">
        <v>24</v>
      </c>
      <c r="E610" s="265">
        <v>1</v>
      </c>
      <c r="F610" s="266">
        <v>81.12</v>
      </c>
      <c r="G610" s="266">
        <v>81.12</v>
      </c>
    </row>
    <row r="611" spans="1:7" ht="38.25">
      <c r="A611" s="267" t="s">
        <v>2406</v>
      </c>
      <c r="B611" s="268" t="s">
        <v>2596</v>
      </c>
      <c r="C611" s="268" t="s">
        <v>2407</v>
      </c>
      <c r="D611" s="269" t="s">
        <v>24</v>
      </c>
      <c r="E611" s="270">
        <v>1</v>
      </c>
      <c r="F611" s="271">
        <v>14.9</v>
      </c>
      <c r="G611" s="271">
        <v>14.9</v>
      </c>
    </row>
    <row r="612" spans="1:7" ht="25.5">
      <c r="A612" s="267" t="s">
        <v>2408</v>
      </c>
      <c r="B612" s="268" t="s">
        <v>2596</v>
      </c>
      <c r="C612" s="268" t="s">
        <v>2409</v>
      </c>
      <c r="D612" s="269" t="s">
        <v>24</v>
      </c>
      <c r="E612" s="270">
        <v>1</v>
      </c>
      <c r="F612" s="271">
        <v>66.22</v>
      </c>
      <c r="G612" s="271">
        <v>66.22</v>
      </c>
    </row>
    <row r="613" spans="1:7" ht="15">
      <c r="A613" s="259" t="s">
        <v>232</v>
      </c>
      <c r="B613" s="260" t="s">
        <v>2594</v>
      </c>
      <c r="C613" s="260" t="s">
        <v>233</v>
      </c>
      <c r="D613" s="261" t="s">
        <v>234</v>
      </c>
      <c r="E613" s="259" t="s">
        <v>235</v>
      </c>
      <c r="F613" s="259" t="s">
        <v>236</v>
      </c>
      <c r="G613" s="259" t="s">
        <v>106</v>
      </c>
    </row>
    <row r="614" spans="1:7" ht="25.5">
      <c r="A614" s="262" t="s">
        <v>2566</v>
      </c>
      <c r="B614" s="263" t="s">
        <v>2595</v>
      </c>
      <c r="C614" s="263" t="s">
        <v>2567</v>
      </c>
      <c r="D614" s="264" t="s">
        <v>26</v>
      </c>
      <c r="E614" s="265">
        <v>1</v>
      </c>
      <c r="F614" s="266">
        <v>204.51</v>
      </c>
      <c r="G614" s="266">
        <v>204.51</v>
      </c>
    </row>
    <row r="615" spans="1:7">
      <c r="A615" s="267" t="s">
        <v>322</v>
      </c>
      <c r="B615" s="268" t="s">
        <v>2596</v>
      </c>
      <c r="C615" s="268" t="s">
        <v>323</v>
      </c>
      <c r="D615" s="269" t="s">
        <v>239</v>
      </c>
      <c r="E615" s="270">
        <v>0.5</v>
      </c>
      <c r="F615" s="271">
        <v>25.3</v>
      </c>
      <c r="G615" s="271">
        <v>12.65</v>
      </c>
    </row>
    <row r="616" spans="1:7">
      <c r="A616" s="267" t="s">
        <v>324</v>
      </c>
      <c r="B616" s="268" t="s">
        <v>2596</v>
      </c>
      <c r="C616" s="268" t="s">
        <v>325</v>
      </c>
      <c r="D616" s="269" t="s">
        <v>239</v>
      </c>
      <c r="E616" s="270">
        <v>0.5</v>
      </c>
      <c r="F616" s="271">
        <v>20.87</v>
      </c>
      <c r="G616" s="271">
        <v>10.43</v>
      </c>
    </row>
    <row r="617" spans="1:7">
      <c r="A617" s="272" t="s">
        <v>2611</v>
      </c>
      <c r="B617" s="273" t="s">
        <v>2595</v>
      </c>
      <c r="C617" s="273" t="s">
        <v>2612</v>
      </c>
      <c r="D617" s="274" t="s">
        <v>26</v>
      </c>
      <c r="E617" s="275">
        <v>1</v>
      </c>
      <c r="F617" s="276">
        <v>53.3</v>
      </c>
      <c r="G617" s="276">
        <v>53.3</v>
      </c>
    </row>
    <row r="618" spans="1:7" ht="25.5">
      <c r="A618" s="272" t="s">
        <v>2613</v>
      </c>
      <c r="B618" s="273" t="s">
        <v>2596</v>
      </c>
      <c r="C618" s="273" t="s">
        <v>2614</v>
      </c>
      <c r="D618" s="274" t="s">
        <v>24</v>
      </c>
      <c r="E618" s="275">
        <v>7.4999999999999997E-3</v>
      </c>
      <c r="F618" s="276">
        <v>13</v>
      </c>
      <c r="G618" s="276">
        <v>0.09</v>
      </c>
    </row>
    <row r="619" spans="1:7">
      <c r="A619" s="272" t="s">
        <v>2615</v>
      </c>
      <c r="B619" s="273" t="s">
        <v>2595</v>
      </c>
      <c r="C619" s="273" t="s">
        <v>2616</v>
      </c>
      <c r="D619" s="274" t="s">
        <v>24</v>
      </c>
      <c r="E619" s="275">
        <v>0.2</v>
      </c>
      <c r="F619" s="276">
        <v>531.49</v>
      </c>
      <c r="G619" s="276">
        <v>106.29</v>
      </c>
    </row>
    <row r="620" spans="1:7">
      <c r="A620" s="272" t="s">
        <v>2617</v>
      </c>
      <c r="B620" s="273" t="s">
        <v>2595</v>
      </c>
      <c r="C620" s="273" t="s">
        <v>2618</v>
      </c>
      <c r="D620" s="274" t="s">
        <v>24</v>
      </c>
      <c r="E620" s="275">
        <v>2</v>
      </c>
      <c r="F620" s="276">
        <v>5.9</v>
      </c>
      <c r="G620" s="276">
        <v>11.8</v>
      </c>
    </row>
    <row r="621" spans="1:7">
      <c r="A621" s="272" t="s">
        <v>2619</v>
      </c>
      <c r="B621" s="273" t="s">
        <v>2595</v>
      </c>
      <c r="C621" s="273" t="s">
        <v>2620</v>
      </c>
      <c r="D621" s="274" t="s">
        <v>24</v>
      </c>
      <c r="E621" s="275">
        <v>0.12670000000000001</v>
      </c>
      <c r="F621" s="276">
        <v>78.56</v>
      </c>
      <c r="G621" s="276">
        <v>9.9499999999999993</v>
      </c>
    </row>
    <row r="622" spans="1:7" ht="15">
      <c r="A622" s="259" t="s">
        <v>232</v>
      </c>
      <c r="B622" s="260" t="s">
        <v>2594</v>
      </c>
      <c r="C622" s="260" t="s">
        <v>233</v>
      </c>
      <c r="D622" s="261" t="s">
        <v>234</v>
      </c>
      <c r="E622" s="259" t="s">
        <v>235</v>
      </c>
      <c r="F622" s="259" t="s">
        <v>236</v>
      </c>
      <c r="G622" s="259" t="s">
        <v>106</v>
      </c>
    </row>
    <row r="623" spans="1:7" ht="25.5">
      <c r="A623" s="262" t="s">
        <v>2568</v>
      </c>
      <c r="B623" s="263" t="s">
        <v>2595</v>
      </c>
      <c r="C623" s="263" t="s">
        <v>2559</v>
      </c>
      <c r="D623" s="264" t="s">
        <v>26</v>
      </c>
      <c r="E623" s="265">
        <v>1</v>
      </c>
      <c r="F623" s="266">
        <v>113.09</v>
      </c>
      <c r="G623" s="266">
        <v>113.09</v>
      </c>
    </row>
    <row r="624" spans="1:7">
      <c r="A624" s="267" t="s">
        <v>322</v>
      </c>
      <c r="B624" s="268" t="s">
        <v>2596</v>
      </c>
      <c r="C624" s="268" t="s">
        <v>323</v>
      </c>
      <c r="D624" s="269" t="s">
        <v>239</v>
      </c>
      <c r="E624" s="270">
        <v>0.42</v>
      </c>
      <c r="F624" s="271">
        <v>25.3</v>
      </c>
      <c r="G624" s="271">
        <v>10.62</v>
      </c>
    </row>
    <row r="625" spans="1:7">
      <c r="A625" s="267" t="s">
        <v>324</v>
      </c>
      <c r="B625" s="268" t="s">
        <v>2596</v>
      </c>
      <c r="C625" s="268" t="s">
        <v>325</v>
      </c>
      <c r="D625" s="269" t="s">
        <v>239</v>
      </c>
      <c r="E625" s="270">
        <v>0.42</v>
      </c>
      <c r="F625" s="271">
        <v>20.87</v>
      </c>
      <c r="G625" s="271">
        <v>8.76</v>
      </c>
    </row>
    <row r="626" spans="1:7">
      <c r="A626" s="272" t="s">
        <v>2621</v>
      </c>
      <c r="B626" s="273" t="s">
        <v>2595</v>
      </c>
      <c r="C626" s="273" t="s">
        <v>2622</v>
      </c>
      <c r="D626" s="274" t="s">
        <v>24</v>
      </c>
      <c r="E626" s="275">
        <v>0.2</v>
      </c>
      <c r="F626" s="276">
        <v>426.39</v>
      </c>
      <c r="G626" s="276">
        <v>85.27</v>
      </c>
    </row>
    <row r="627" spans="1:7">
      <c r="A627" s="272" t="s">
        <v>2619</v>
      </c>
      <c r="B627" s="273" t="s">
        <v>2595</v>
      </c>
      <c r="C627" s="273" t="s">
        <v>2620</v>
      </c>
      <c r="D627" s="274" t="s">
        <v>24</v>
      </c>
      <c r="E627" s="275">
        <v>0.1067</v>
      </c>
      <c r="F627" s="276">
        <v>78.56</v>
      </c>
      <c r="G627" s="276">
        <v>8.3800000000000008</v>
      </c>
    </row>
    <row r="628" spans="1:7" ht="25.5">
      <c r="A628" s="272" t="s">
        <v>2613</v>
      </c>
      <c r="B628" s="273" t="s">
        <v>2596</v>
      </c>
      <c r="C628" s="273" t="s">
        <v>2614</v>
      </c>
      <c r="D628" s="274" t="s">
        <v>24</v>
      </c>
      <c r="E628" s="275">
        <v>5.0000000000000001E-3</v>
      </c>
      <c r="F628" s="276">
        <v>13</v>
      </c>
      <c r="G628" s="276">
        <v>0.06</v>
      </c>
    </row>
    <row r="629" spans="1:7" ht="15">
      <c r="A629" s="259" t="s">
        <v>232</v>
      </c>
      <c r="B629" s="260" t="s">
        <v>2594</v>
      </c>
      <c r="C629" s="260" t="s">
        <v>233</v>
      </c>
      <c r="D629" s="261" t="s">
        <v>234</v>
      </c>
      <c r="E629" s="259" t="s">
        <v>235</v>
      </c>
      <c r="F629" s="259" t="s">
        <v>236</v>
      </c>
      <c r="G629" s="259" t="s">
        <v>106</v>
      </c>
    </row>
    <row r="630" spans="1:7">
      <c r="A630" s="262" t="s">
        <v>1451</v>
      </c>
      <c r="B630" s="263" t="s">
        <v>2595</v>
      </c>
      <c r="C630" s="263" t="s">
        <v>561</v>
      </c>
      <c r="D630" s="264" t="s">
        <v>24</v>
      </c>
      <c r="E630" s="265">
        <v>1</v>
      </c>
      <c r="F630" s="266">
        <v>19.32</v>
      </c>
      <c r="G630" s="266">
        <v>19.32</v>
      </c>
    </row>
    <row r="631" spans="1:7">
      <c r="A631" s="267" t="s">
        <v>322</v>
      </c>
      <c r="B631" s="268" t="s">
        <v>2596</v>
      </c>
      <c r="C631" s="268" t="s">
        <v>323</v>
      </c>
      <c r="D631" s="269" t="s">
        <v>239</v>
      </c>
      <c r="E631" s="270">
        <v>0.15</v>
      </c>
      <c r="F631" s="271">
        <v>25.3</v>
      </c>
      <c r="G631" s="271">
        <v>3.79</v>
      </c>
    </row>
    <row r="632" spans="1:7">
      <c r="A632" s="267" t="s">
        <v>240</v>
      </c>
      <c r="B632" s="268" t="s">
        <v>2596</v>
      </c>
      <c r="C632" s="268" t="s">
        <v>241</v>
      </c>
      <c r="D632" s="269" t="s">
        <v>239</v>
      </c>
      <c r="E632" s="270">
        <v>0.15</v>
      </c>
      <c r="F632" s="271">
        <v>19.29</v>
      </c>
      <c r="G632" s="271">
        <v>2.89</v>
      </c>
    </row>
    <row r="633" spans="1:7">
      <c r="A633" s="272" t="s">
        <v>2410</v>
      </c>
      <c r="B633" s="273" t="s">
        <v>2595</v>
      </c>
      <c r="C633" s="273" t="s">
        <v>1672</v>
      </c>
      <c r="D633" s="274" t="s">
        <v>24</v>
      </c>
      <c r="E633" s="275">
        <v>1</v>
      </c>
      <c r="F633" s="276">
        <v>12.64</v>
      </c>
      <c r="G633" s="276">
        <v>12.64</v>
      </c>
    </row>
    <row r="634" spans="1:7" ht="15">
      <c r="A634" s="259" t="s">
        <v>232</v>
      </c>
      <c r="B634" s="260" t="s">
        <v>2594</v>
      </c>
      <c r="C634" s="260" t="s">
        <v>233</v>
      </c>
      <c r="D634" s="261" t="s">
        <v>234</v>
      </c>
      <c r="E634" s="259" t="s">
        <v>235</v>
      </c>
      <c r="F634" s="259" t="s">
        <v>236</v>
      </c>
      <c r="G634" s="259" t="s">
        <v>106</v>
      </c>
    </row>
    <row r="635" spans="1:7">
      <c r="A635" s="262" t="s">
        <v>1453</v>
      </c>
      <c r="B635" s="263" t="s">
        <v>2595</v>
      </c>
      <c r="C635" s="263" t="s">
        <v>1454</v>
      </c>
      <c r="D635" s="264" t="s">
        <v>24</v>
      </c>
      <c r="E635" s="265">
        <v>1</v>
      </c>
      <c r="F635" s="266">
        <v>30.93</v>
      </c>
      <c r="G635" s="266">
        <v>30.93</v>
      </c>
    </row>
    <row r="636" spans="1:7">
      <c r="A636" s="267" t="s">
        <v>322</v>
      </c>
      <c r="B636" s="268" t="s">
        <v>2596</v>
      </c>
      <c r="C636" s="268" t="s">
        <v>323</v>
      </c>
      <c r="D636" s="269" t="s">
        <v>239</v>
      </c>
      <c r="E636" s="270">
        <v>0.13</v>
      </c>
      <c r="F636" s="271">
        <v>25.3</v>
      </c>
      <c r="G636" s="271">
        <v>3.28</v>
      </c>
    </row>
    <row r="637" spans="1:7">
      <c r="A637" s="267" t="s">
        <v>324</v>
      </c>
      <c r="B637" s="268" t="s">
        <v>2596</v>
      </c>
      <c r="C637" s="268" t="s">
        <v>325</v>
      </c>
      <c r="D637" s="269" t="s">
        <v>239</v>
      </c>
      <c r="E637" s="270">
        <v>0.13</v>
      </c>
      <c r="F637" s="271">
        <v>20.87</v>
      </c>
      <c r="G637" s="271">
        <v>2.71</v>
      </c>
    </row>
    <row r="638" spans="1:7">
      <c r="A638" s="272" t="s">
        <v>2411</v>
      </c>
      <c r="B638" s="273" t="s">
        <v>2595</v>
      </c>
      <c r="C638" s="273" t="s">
        <v>1937</v>
      </c>
      <c r="D638" s="274" t="s">
        <v>24</v>
      </c>
      <c r="E638" s="275">
        <v>1</v>
      </c>
      <c r="F638" s="276">
        <v>24.94</v>
      </c>
      <c r="G638" s="276">
        <v>24.94</v>
      </c>
    </row>
    <row r="639" spans="1:7" ht="15">
      <c r="A639" s="259" t="s">
        <v>232</v>
      </c>
      <c r="B639" s="260" t="s">
        <v>2594</v>
      </c>
      <c r="C639" s="260" t="s">
        <v>233</v>
      </c>
      <c r="D639" s="261" t="s">
        <v>234</v>
      </c>
      <c r="E639" s="259" t="s">
        <v>235</v>
      </c>
      <c r="F639" s="259" t="s">
        <v>236</v>
      </c>
      <c r="G639" s="259" t="s">
        <v>106</v>
      </c>
    </row>
    <row r="640" spans="1:7">
      <c r="A640" s="262" t="s">
        <v>1456</v>
      </c>
      <c r="B640" s="263" t="s">
        <v>2595</v>
      </c>
      <c r="C640" s="263" t="s">
        <v>1457</v>
      </c>
      <c r="D640" s="264" t="s">
        <v>24</v>
      </c>
      <c r="E640" s="265">
        <v>1</v>
      </c>
      <c r="F640" s="266">
        <v>13.72</v>
      </c>
      <c r="G640" s="266">
        <v>13.72</v>
      </c>
    </row>
    <row r="641" spans="1:7">
      <c r="A641" s="267" t="s">
        <v>322</v>
      </c>
      <c r="B641" s="268" t="s">
        <v>2596</v>
      </c>
      <c r="C641" s="268" t="s">
        <v>323</v>
      </c>
      <c r="D641" s="269" t="s">
        <v>239</v>
      </c>
      <c r="E641" s="270">
        <v>0.20599999999999999</v>
      </c>
      <c r="F641" s="271">
        <v>25.3</v>
      </c>
      <c r="G641" s="271">
        <v>5.21</v>
      </c>
    </row>
    <row r="642" spans="1:7">
      <c r="A642" s="267" t="s">
        <v>324</v>
      </c>
      <c r="B642" s="268" t="s">
        <v>2596</v>
      </c>
      <c r="C642" s="268" t="s">
        <v>325</v>
      </c>
      <c r="D642" s="269" t="s">
        <v>239</v>
      </c>
      <c r="E642" s="270">
        <v>0.20599999999999999</v>
      </c>
      <c r="F642" s="271">
        <v>20.87</v>
      </c>
      <c r="G642" s="271">
        <v>4.29</v>
      </c>
    </row>
    <row r="643" spans="1:7">
      <c r="A643" s="272" t="s">
        <v>2412</v>
      </c>
      <c r="B643" s="273" t="s">
        <v>2595</v>
      </c>
      <c r="C643" s="273" t="s">
        <v>1940</v>
      </c>
      <c r="D643" s="274" t="s">
        <v>24</v>
      </c>
      <c r="E643" s="275">
        <v>1</v>
      </c>
      <c r="F643" s="276">
        <v>4.22</v>
      </c>
      <c r="G643" s="276">
        <v>4.22</v>
      </c>
    </row>
    <row r="644" spans="1:7" ht="15">
      <c r="A644" s="259" t="s">
        <v>232</v>
      </c>
      <c r="B644" s="260" t="s">
        <v>2594</v>
      </c>
      <c r="C644" s="260" t="s">
        <v>233</v>
      </c>
      <c r="D644" s="261" t="s">
        <v>234</v>
      </c>
      <c r="E644" s="259" t="s">
        <v>235</v>
      </c>
      <c r="F644" s="259" t="s">
        <v>236</v>
      </c>
      <c r="G644" s="259" t="s">
        <v>106</v>
      </c>
    </row>
    <row r="645" spans="1:7">
      <c r="A645" s="262" t="s">
        <v>1459</v>
      </c>
      <c r="B645" s="263" t="s">
        <v>2595</v>
      </c>
      <c r="C645" s="263" t="s">
        <v>1460</v>
      </c>
      <c r="D645" s="264" t="s">
        <v>24</v>
      </c>
      <c r="E645" s="265">
        <v>1</v>
      </c>
      <c r="F645" s="266">
        <v>72.62</v>
      </c>
      <c r="G645" s="266">
        <v>72.62</v>
      </c>
    </row>
    <row r="646" spans="1:7">
      <c r="A646" s="267" t="s">
        <v>322</v>
      </c>
      <c r="B646" s="268" t="s">
        <v>2596</v>
      </c>
      <c r="C646" s="268" t="s">
        <v>323</v>
      </c>
      <c r="D646" s="269" t="s">
        <v>239</v>
      </c>
      <c r="E646" s="270">
        <v>0.52500000000000002</v>
      </c>
      <c r="F646" s="271">
        <v>25.3</v>
      </c>
      <c r="G646" s="271">
        <v>13.28</v>
      </c>
    </row>
    <row r="647" spans="1:7">
      <c r="A647" s="267" t="s">
        <v>324</v>
      </c>
      <c r="B647" s="268" t="s">
        <v>2596</v>
      </c>
      <c r="C647" s="268" t="s">
        <v>325</v>
      </c>
      <c r="D647" s="269" t="s">
        <v>239</v>
      </c>
      <c r="E647" s="270">
        <v>0.52500000000000002</v>
      </c>
      <c r="F647" s="271">
        <v>20.87</v>
      </c>
      <c r="G647" s="271">
        <v>10.95</v>
      </c>
    </row>
    <row r="648" spans="1:7">
      <c r="A648" s="272" t="s">
        <v>2413</v>
      </c>
      <c r="B648" s="273" t="s">
        <v>2595</v>
      </c>
      <c r="C648" s="273" t="s">
        <v>1930</v>
      </c>
      <c r="D648" s="274" t="s">
        <v>24</v>
      </c>
      <c r="E648" s="275">
        <v>1</v>
      </c>
      <c r="F648" s="276">
        <v>48.39</v>
      </c>
      <c r="G648" s="276">
        <v>48.39</v>
      </c>
    </row>
    <row r="649" spans="1:7" ht="15">
      <c r="A649" s="259" t="s">
        <v>232</v>
      </c>
      <c r="B649" s="260" t="s">
        <v>2594</v>
      </c>
      <c r="C649" s="260" t="s">
        <v>233</v>
      </c>
      <c r="D649" s="261" t="s">
        <v>234</v>
      </c>
      <c r="E649" s="259" t="s">
        <v>235</v>
      </c>
      <c r="F649" s="259" t="s">
        <v>236</v>
      </c>
      <c r="G649" s="259" t="s">
        <v>106</v>
      </c>
    </row>
    <row r="650" spans="1:7" ht="25.5">
      <c r="A650" s="262" t="s">
        <v>1462</v>
      </c>
      <c r="B650" s="263" t="s">
        <v>2595</v>
      </c>
      <c r="C650" s="263" t="s">
        <v>1463</v>
      </c>
      <c r="D650" s="264" t="s">
        <v>26</v>
      </c>
      <c r="E650" s="265">
        <v>1</v>
      </c>
      <c r="F650" s="266">
        <v>38.61</v>
      </c>
      <c r="G650" s="266">
        <v>38.61</v>
      </c>
    </row>
    <row r="651" spans="1:7">
      <c r="A651" s="267" t="s">
        <v>322</v>
      </c>
      <c r="B651" s="268" t="s">
        <v>2596</v>
      </c>
      <c r="C651" s="268" t="s">
        <v>323</v>
      </c>
      <c r="D651" s="269" t="s">
        <v>239</v>
      </c>
      <c r="E651" s="270">
        <v>0.4</v>
      </c>
      <c r="F651" s="271">
        <v>25.3</v>
      </c>
      <c r="G651" s="271">
        <v>10.119999999999999</v>
      </c>
    </row>
    <row r="652" spans="1:7">
      <c r="A652" s="267" t="s">
        <v>324</v>
      </c>
      <c r="B652" s="268" t="s">
        <v>2596</v>
      </c>
      <c r="C652" s="268" t="s">
        <v>325</v>
      </c>
      <c r="D652" s="269" t="s">
        <v>239</v>
      </c>
      <c r="E652" s="270">
        <v>0.4</v>
      </c>
      <c r="F652" s="271">
        <v>20.87</v>
      </c>
      <c r="G652" s="271">
        <v>8.34</v>
      </c>
    </row>
    <row r="653" spans="1:7">
      <c r="A653" s="272" t="s">
        <v>2414</v>
      </c>
      <c r="B653" s="273" t="s">
        <v>2595</v>
      </c>
      <c r="C653" s="273" t="s">
        <v>1926</v>
      </c>
      <c r="D653" s="274" t="s">
        <v>26</v>
      </c>
      <c r="E653" s="275">
        <v>1</v>
      </c>
      <c r="F653" s="276">
        <v>20.149999999999999</v>
      </c>
      <c r="G653" s="276">
        <v>20.149999999999999</v>
      </c>
    </row>
    <row r="654" spans="1:7" ht="15">
      <c r="A654" s="259" t="s">
        <v>232</v>
      </c>
      <c r="B654" s="260" t="s">
        <v>2594</v>
      </c>
      <c r="C654" s="260" t="s">
        <v>233</v>
      </c>
      <c r="D654" s="261" t="s">
        <v>234</v>
      </c>
      <c r="E654" s="259" t="s">
        <v>235</v>
      </c>
      <c r="F654" s="259" t="s">
        <v>236</v>
      </c>
      <c r="G654" s="259" t="s">
        <v>106</v>
      </c>
    </row>
    <row r="655" spans="1:7">
      <c r="A655" s="262" t="s">
        <v>1465</v>
      </c>
      <c r="B655" s="263" t="s">
        <v>2595</v>
      </c>
      <c r="C655" s="263" t="s">
        <v>1466</v>
      </c>
      <c r="D655" s="264" t="s">
        <v>24</v>
      </c>
      <c r="E655" s="265">
        <v>1</v>
      </c>
      <c r="F655" s="266">
        <v>35.82</v>
      </c>
      <c r="G655" s="266">
        <v>35.82</v>
      </c>
    </row>
    <row r="656" spans="1:7">
      <c r="A656" s="267" t="s">
        <v>322</v>
      </c>
      <c r="B656" s="268" t="s">
        <v>2596</v>
      </c>
      <c r="C656" s="268" t="s">
        <v>323</v>
      </c>
      <c r="D656" s="269" t="s">
        <v>239</v>
      </c>
      <c r="E656" s="270">
        <v>0.2</v>
      </c>
      <c r="F656" s="271">
        <v>25.3</v>
      </c>
      <c r="G656" s="271">
        <v>5.0599999999999996</v>
      </c>
    </row>
    <row r="657" spans="1:7">
      <c r="A657" s="267" t="s">
        <v>324</v>
      </c>
      <c r="B657" s="268" t="s">
        <v>2596</v>
      </c>
      <c r="C657" s="268" t="s">
        <v>325</v>
      </c>
      <c r="D657" s="269" t="s">
        <v>239</v>
      </c>
      <c r="E657" s="270">
        <v>0.2</v>
      </c>
      <c r="F657" s="271">
        <v>20.87</v>
      </c>
      <c r="G657" s="271">
        <v>4.17</v>
      </c>
    </row>
    <row r="658" spans="1:7">
      <c r="A658" s="272" t="s">
        <v>2415</v>
      </c>
      <c r="B658" s="273" t="s">
        <v>2595</v>
      </c>
      <c r="C658" s="273" t="s">
        <v>1919</v>
      </c>
      <c r="D658" s="274" t="s">
        <v>24</v>
      </c>
      <c r="E658" s="275">
        <v>1</v>
      </c>
      <c r="F658" s="276">
        <v>26.59</v>
      </c>
      <c r="G658" s="276">
        <v>26.59</v>
      </c>
    </row>
    <row r="659" spans="1:7" ht="15">
      <c r="A659" s="259" t="s">
        <v>232</v>
      </c>
      <c r="B659" s="260" t="s">
        <v>2594</v>
      </c>
      <c r="C659" s="260" t="s">
        <v>233</v>
      </c>
      <c r="D659" s="261" t="s">
        <v>234</v>
      </c>
      <c r="E659" s="259" t="s">
        <v>235</v>
      </c>
      <c r="F659" s="259" t="s">
        <v>236</v>
      </c>
      <c r="G659" s="259" t="s">
        <v>106</v>
      </c>
    </row>
    <row r="660" spans="1:7">
      <c r="A660" s="262" t="s">
        <v>1468</v>
      </c>
      <c r="B660" s="263" t="s">
        <v>2595</v>
      </c>
      <c r="C660" s="263" t="s">
        <v>554</v>
      </c>
      <c r="D660" s="264" t="s">
        <v>26</v>
      </c>
      <c r="E660" s="265">
        <v>1</v>
      </c>
      <c r="F660" s="266">
        <v>50.51</v>
      </c>
      <c r="G660" s="266">
        <v>50.51</v>
      </c>
    </row>
    <row r="661" spans="1:7">
      <c r="A661" s="267" t="s">
        <v>324</v>
      </c>
      <c r="B661" s="268" t="s">
        <v>2596</v>
      </c>
      <c r="C661" s="268" t="s">
        <v>325</v>
      </c>
      <c r="D661" s="269" t="s">
        <v>239</v>
      </c>
      <c r="E661" s="270">
        <v>0.9</v>
      </c>
      <c r="F661" s="271">
        <v>20.87</v>
      </c>
      <c r="G661" s="271">
        <v>18.78</v>
      </c>
    </row>
    <row r="662" spans="1:7">
      <c r="A662" s="267" t="s">
        <v>322</v>
      </c>
      <c r="B662" s="268" t="s">
        <v>2596</v>
      </c>
      <c r="C662" s="268" t="s">
        <v>323</v>
      </c>
      <c r="D662" s="269" t="s">
        <v>239</v>
      </c>
      <c r="E662" s="270">
        <v>0.9</v>
      </c>
      <c r="F662" s="271">
        <v>25.3</v>
      </c>
      <c r="G662" s="271">
        <v>22.77</v>
      </c>
    </row>
    <row r="663" spans="1:7">
      <c r="A663" s="272" t="s">
        <v>2416</v>
      </c>
      <c r="B663" s="273" t="s">
        <v>2596</v>
      </c>
      <c r="C663" s="273" t="s">
        <v>2417</v>
      </c>
      <c r="D663" s="274" t="s">
        <v>26</v>
      </c>
      <c r="E663" s="275">
        <v>1</v>
      </c>
      <c r="F663" s="276">
        <v>8.9600000000000009</v>
      </c>
      <c r="G663" s="276">
        <v>8.9600000000000009</v>
      </c>
    </row>
    <row r="664" spans="1:7" ht="15">
      <c r="A664" s="259" t="s">
        <v>232</v>
      </c>
      <c r="B664" s="260" t="s">
        <v>2594</v>
      </c>
      <c r="C664" s="260" t="s">
        <v>233</v>
      </c>
      <c r="D664" s="261" t="s">
        <v>234</v>
      </c>
      <c r="E664" s="259" t="s">
        <v>235</v>
      </c>
      <c r="F664" s="259" t="s">
        <v>236</v>
      </c>
      <c r="G664" s="259" t="s">
        <v>106</v>
      </c>
    </row>
    <row r="665" spans="1:7" ht="25.5">
      <c r="A665" s="262" t="s">
        <v>203</v>
      </c>
      <c r="B665" s="263" t="s">
        <v>2595</v>
      </c>
      <c r="C665" s="263" t="s">
        <v>204</v>
      </c>
      <c r="D665" s="264" t="s">
        <v>24</v>
      </c>
      <c r="E665" s="265">
        <v>1</v>
      </c>
      <c r="F665" s="266">
        <v>30.43</v>
      </c>
      <c r="G665" s="266">
        <v>30.43</v>
      </c>
    </row>
    <row r="666" spans="1:7">
      <c r="A666" s="267" t="s">
        <v>322</v>
      </c>
      <c r="B666" s="268" t="s">
        <v>2596</v>
      </c>
      <c r="C666" s="268" t="s">
        <v>323</v>
      </c>
      <c r="D666" s="269" t="s">
        <v>239</v>
      </c>
      <c r="E666" s="270">
        <v>0.38</v>
      </c>
      <c r="F666" s="271">
        <v>25.3</v>
      </c>
      <c r="G666" s="271">
        <v>9.61</v>
      </c>
    </row>
    <row r="667" spans="1:7">
      <c r="A667" s="267" t="s">
        <v>324</v>
      </c>
      <c r="B667" s="268" t="s">
        <v>2596</v>
      </c>
      <c r="C667" s="268" t="s">
        <v>325</v>
      </c>
      <c r="D667" s="269" t="s">
        <v>239</v>
      </c>
      <c r="E667" s="270">
        <v>0.38</v>
      </c>
      <c r="F667" s="271">
        <v>20.87</v>
      </c>
      <c r="G667" s="271">
        <v>7.93</v>
      </c>
    </row>
    <row r="668" spans="1:7">
      <c r="A668" s="272" t="s">
        <v>376</v>
      </c>
      <c r="B668" s="273" t="s">
        <v>2596</v>
      </c>
      <c r="C668" s="273" t="s">
        <v>377</v>
      </c>
      <c r="D668" s="274" t="s">
        <v>24</v>
      </c>
      <c r="E668" s="275">
        <v>4</v>
      </c>
      <c r="F668" s="276">
        <v>0.34</v>
      </c>
      <c r="G668" s="276">
        <v>1.36</v>
      </c>
    </row>
    <row r="669" spans="1:7" ht="38.25">
      <c r="A669" s="272" t="s">
        <v>378</v>
      </c>
      <c r="B669" s="273" t="s">
        <v>2596</v>
      </c>
      <c r="C669" s="273" t="s">
        <v>379</v>
      </c>
      <c r="D669" s="274" t="s">
        <v>24</v>
      </c>
      <c r="E669" s="275">
        <v>2</v>
      </c>
      <c r="F669" s="276">
        <v>0.5</v>
      </c>
      <c r="G669" s="276">
        <v>1</v>
      </c>
    </row>
    <row r="670" spans="1:7">
      <c r="A670" s="272" t="s">
        <v>380</v>
      </c>
      <c r="B670" s="273" t="s">
        <v>2596</v>
      </c>
      <c r="C670" s="273" t="s">
        <v>381</v>
      </c>
      <c r="D670" s="274" t="s">
        <v>26</v>
      </c>
      <c r="E670" s="275">
        <v>0.3</v>
      </c>
      <c r="F670" s="276">
        <v>3.44</v>
      </c>
      <c r="G670" s="276">
        <v>1.03</v>
      </c>
    </row>
    <row r="671" spans="1:7">
      <c r="A671" s="272" t="s">
        <v>382</v>
      </c>
      <c r="B671" s="273" t="s">
        <v>2595</v>
      </c>
      <c r="C671" s="273" t="s">
        <v>383</v>
      </c>
      <c r="D671" s="274" t="s">
        <v>24</v>
      </c>
      <c r="E671" s="275">
        <v>1</v>
      </c>
      <c r="F671" s="276">
        <v>9.5</v>
      </c>
      <c r="G671" s="276">
        <v>9.5</v>
      </c>
    </row>
    <row r="672" spans="1:7" ht="15">
      <c r="A672" s="259" t="s">
        <v>232</v>
      </c>
      <c r="B672" s="260" t="s">
        <v>2594</v>
      </c>
      <c r="C672" s="260" t="s">
        <v>233</v>
      </c>
      <c r="D672" s="261" t="s">
        <v>234</v>
      </c>
      <c r="E672" s="259" t="s">
        <v>235</v>
      </c>
      <c r="F672" s="259" t="s">
        <v>236</v>
      </c>
      <c r="G672" s="259" t="s">
        <v>106</v>
      </c>
    </row>
    <row r="673" spans="1:7">
      <c r="A673" s="262" t="s">
        <v>1476</v>
      </c>
      <c r="B673" s="263" t="s">
        <v>2595</v>
      </c>
      <c r="C673" s="263" t="s">
        <v>1477</v>
      </c>
      <c r="D673" s="264" t="s">
        <v>26</v>
      </c>
      <c r="E673" s="265">
        <v>1</v>
      </c>
      <c r="F673" s="266">
        <v>165.95</v>
      </c>
      <c r="G673" s="266">
        <v>165.95</v>
      </c>
    </row>
    <row r="674" spans="1:7">
      <c r="A674" s="267" t="s">
        <v>322</v>
      </c>
      <c r="B674" s="268" t="s">
        <v>2596</v>
      </c>
      <c r="C674" s="268" t="s">
        <v>323</v>
      </c>
      <c r="D674" s="269" t="s">
        <v>239</v>
      </c>
      <c r="E674" s="270">
        <v>0.04</v>
      </c>
      <c r="F674" s="271">
        <v>25.3</v>
      </c>
      <c r="G674" s="271">
        <v>1.01</v>
      </c>
    </row>
    <row r="675" spans="1:7">
      <c r="A675" s="267" t="s">
        <v>324</v>
      </c>
      <c r="B675" s="268" t="s">
        <v>2596</v>
      </c>
      <c r="C675" s="268" t="s">
        <v>325</v>
      </c>
      <c r="D675" s="269" t="s">
        <v>239</v>
      </c>
      <c r="E675" s="270">
        <v>0.04</v>
      </c>
      <c r="F675" s="271">
        <v>20.87</v>
      </c>
      <c r="G675" s="271">
        <v>0.83</v>
      </c>
    </row>
    <row r="676" spans="1:7">
      <c r="A676" s="272" t="s">
        <v>2418</v>
      </c>
      <c r="B676" s="273" t="s">
        <v>2595</v>
      </c>
      <c r="C676" s="273" t="s">
        <v>1960</v>
      </c>
      <c r="D676" s="274" t="s">
        <v>26</v>
      </c>
      <c r="E676" s="275">
        <v>1</v>
      </c>
      <c r="F676" s="276">
        <v>164.11</v>
      </c>
      <c r="G676" s="276">
        <v>164.11</v>
      </c>
    </row>
    <row r="677" spans="1:7" ht="15">
      <c r="A677" s="259" t="s">
        <v>232</v>
      </c>
      <c r="B677" s="260" t="s">
        <v>2594</v>
      </c>
      <c r="C677" s="260" t="s">
        <v>233</v>
      </c>
      <c r="D677" s="261" t="s">
        <v>234</v>
      </c>
      <c r="E677" s="259" t="s">
        <v>235</v>
      </c>
      <c r="F677" s="259" t="s">
        <v>236</v>
      </c>
      <c r="G677" s="259" t="s">
        <v>106</v>
      </c>
    </row>
    <row r="678" spans="1:7">
      <c r="A678" s="262" t="s">
        <v>1479</v>
      </c>
      <c r="B678" s="263" t="s">
        <v>2595</v>
      </c>
      <c r="C678" s="263" t="s">
        <v>1480</v>
      </c>
      <c r="D678" s="264" t="s">
        <v>26</v>
      </c>
      <c r="E678" s="265">
        <v>1</v>
      </c>
      <c r="F678" s="266">
        <v>95.72</v>
      </c>
      <c r="G678" s="266">
        <v>95.72</v>
      </c>
    </row>
    <row r="679" spans="1:7">
      <c r="A679" s="267" t="s">
        <v>322</v>
      </c>
      <c r="B679" s="268" t="s">
        <v>2596</v>
      </c>
      <c r="C679" s="268" t="s">
        <v>323</v>
      </c>
      <c r="D679" s="269" t="s">
        <v>239</v>
      </c>
      <c r="E679" s="270">
        <v>0.04</v>
      </c>
      <c r="F679" s="271">
        <v>25.3</v>
      </c>
      <c r="G679" s="271">
        <v>1.01</v>
      </c>
    </row>
    <row r="680" spans="1:7">
      <c r="A680" s="267" t="s">
        <v>324</v>
      </c>
      <c r="B680" s="268" t="s">
        <v>2596</v>
      </c>
      <c r="C680" s="268" t="s">
        <v>325</v>
      </c>
      <c r="D680" s="269" t="s">
        <v>239</v>
      </c>
      <c r="E680" s="270">
        <v>0.04</v>
      </c>
      <c r="F680" s="271">
        <v>20.87</v>
      </c>
      <c r="G680" s="271">
        <v>0.83</v>
      </c>
    </row>
    <row r="681" spans="1:7">
      <c r="A681" s="272" t="s">
        <v>2419</v>
      </c>
      <c r="B681" s="273" t="s">
        <v>2595</v>
      </c>
      <c r="C681" s="273" t="s">
        <v>1840</v>
      </c>
      <c r="D681" s="274" t="s">
        <v>26</v>
      </c>
      <c r="E681" s="275">
        <v>1</v>
      </c>
      <c r="F681" s="276">
        <v>93.88</v>
      </c>
      <c r="G681" s="276">
        <v>93.88</v>
      </c>
    </row>
    <row r="682" spans="1:7" ht="15">
      <c r="A682" s="259" t="s">
        <v>232</v>
      </c>
      <c r="B682" s="260" t="s">
        <v>2594</v>
      </c>
      <c r="C682" s="260" t="s">
        <v>233</v>
      </c>
      <c r="D682" s="261" t="s">
        <v>234</v>
      </c>
      <c r="E682" s="259" t="s">
        <v>235</v>
      </c>
      <c r="F682" s="259" t="s">
        <v>236</v>
      </c>
      <c r="G682" s="259" t="s">
        <v>106</v>
      </c>
    </row>
    <row r="683" spans="1:7">
      <c r="A683" s="262" t="s">
        <v>1482</v>
      </c>
      <c r="B683" s="263" t="s">
        <v>2595</v>
      </c>
      <c r="C683" s="263" t="s">
        <v>1483</v>
      </c>
      <c r="D683" s="264" t="s">
        <v>26</v>
      </c>
      <c r="E683" s="265">
        <v>1</v>
      </c>
      <c r="F683" s="266">
        <v>78.010000000000005</v>
      </c>
      <c r="G683" s="266">
        <v>78.010000000000005</v>
      </c>
    </row>
    <row r="684" spans="1:7">
      <c r="A684" s="267" t="s">
        <v>322</v>
      </c>
      <c r="B684" s="268" t="s">
        <v>2596</v>
      </c>
      <c r="C684" s="268" t="s">
        <v>323</v>
      </c>
      <c r="D684" s="269" t="s">
        <v>239</v>
      </c>
      <c r="E684" s="270">
        <v>0.04</v>
      </c>
      <c r="F684" s="271">
        <v>25.3</v>
      </c>
      <c r="G684" s="271">
        <v>1.01</v>
      </c>
    </row>
    <row r="685" spans="1:7">
      <c r="A685" s="267" t="s">
        <v>324</v>
      </c>
      <c r="B685" s="268" t="s">
        <v>2596</v>
      </c>
      <c r="C685" s="268" t="s">
        <v>325</v>
      </c>
      <c r="D685" s="269" t="s">
        <v>239</v>
      </c>
      <c r="E685" s="270">
        <v>0.04</v>
      </c>
      <c r="F685" s="271">
        <v>20.87</v>
      </c>
      <c r="G685" s="271">
        <v>0.83</v>
      </c>
    </row>
    <row r="686" spans="1:7">
      <c r="A686" s="272" t="s">
        <v>2420</v>
      </c>
      <c r="B686" s="273" t="s">
        <v>2595</v>
      </c>
      <c r="C686" s="273" t="s">
        <v>1839</v>
      </c>
      <c r="D686" s="274" t="s">
        <v>26</v>
      </c>
      <c r="E686" s="275">
        <v>1</v>
      </c>
      <c r="F686" s="276">
        <v>76.17</v>
      </c>
      <c r="G686" s="276">
        <v>76.17</v>
      </c>
    </row>
    <row r="687" spans="1:7" ht="15">
      <c r="A687" s="259" t="s">
        <v>232</v>
      </c>
      <c r="B687" s="260" t="s">
        <v>2594</v>
      </c>
      <c r="C687" s="260" t="s">
        <v>233</v>
      </c>
      <c r="D687" s="261" t="s">
        <v>234</v>
      </c>
      <c r="E687" s="259" t="s">
        <v>235</v>
      </c>
      <c r="F687" s="259" t="s">
        <v>236</v>
      </c>
      <c r="G687" s="259" t="s">
        <v>106</v>
      </c>
    </row>
    <row r="688" spans="1:7">
      <c r="A688" s="262" t="s">
        <v>1485</v>
      </c>
      <c r="B688" s="263" t="s">
        <v>2595</v>
      </c>
      <c r="C688" s="263" t="s">
        <v>1486</v>
      </c>
      <c r="D688" s="264" t="s">
        <v>26</v>
      </c>
      <c r="E688" s="265">
        <v>1</v>
      </c>
      <c r="F688" s="266">
        <v>62.93</v>
      </c>
      <c r="G688" s="266">
        <v>62.93</v>
      </c>
    </row>
    <row r="689" spans="1:7">
      <c r="A689" s="267" t="s">
        <v>322</v>
      </c>
      <c r="B689" s="268" t="s">
        <v>2596</v>
      </c>
      <c r="C689" s="268" t="s">
        <v>323</v>
      </c>
      <c r="D689" s="269" t="s">
        <v>239</v>
      </c>
      <c r="E689" s="270">
        <v>0.04</v>
      </c>
      <c r="F689" s="271">
        <v>25.3</v>
      </c>
      <c r="G689" s="271">
        <v>1.01</v>
      </c>
    </row>
    <row r="690" spans="1:7">
      <c r="A690" s="267" t="s">
        <v>324</v>
      </c>
      <c r="B690" s="268" t="s">
        <v>2596</v>
      </c>
      <c r="C690" s="268" t="s">
        <v>325</v>
      </c>
      <c r="D690" s="269" t="s">
        <v>239</v>
      </c>
      <c r="E690" s="270">
        <v>0.04</v>
      </c>
      <c r="F690" s="271">
        <v>20.87</v>
      </c>
      <c r="G690" s="271">
        <v>0.83</v>
      </c>
    </row>
    <row r="691" spans="1:7">
      <c r="A691" s="272" t="s">
        <v>2421</v>
      </c>
      <c r="B691" s="273" t="s">
        <v>2595</v>
      </c>
      <c r="C691" s="273" t="s">
        <v>1838</v>
      </c>
      <c r="D691" s="274" t="s">
        <v>26</v>
      </c>
      <c r="E691" s="275">
        <v>1</v>
      </c>
      <c r="F691" s="276">
        <v>61.09</v>
      </c>
      <c r="G691" s="276">
        <v>61.09</v>
      </c>
    </row>
    <row r="692" spans="1:7" ht="15">
      <c r="A692" s="259" t="s">
        <v>232</v>
      </c>
      <c r="B692" s="260" t="s">
        <v>2594</v>
      </c>
      <c r="C692" s="260" t="s">
        <v>233</v>
      </c>
      <c r="D692" s="261" t="s">
        <v>234</v>
      </c>
      <c r="E692" s="259" t="s">
        <v>235</v>
      </c>
      <c r="F692" s="259" t="s">
        <v>236</v>
      </c>
      <c r="G692" s="259" t="s">
        <v>106</v>
      </c>
    </row>
    <row r="693" spans="1:7">
      <c r="A693" s="262" t="s">
        <v>1488</v>
      </c>
      <c r="B693" s="263" t="s">
        <v>2595</v>
      </c>
      <c r="C693" s="263" t="s">
        <v>1489</v>
      </c>
      <c r="D693" s="264" t="s">
        <v>26</v>
      </c>
      <c r="E693" s="265">
        <v>1</v>
      </c>
      <c r="F693" s="266">
        <v>43.23</v>
      </c>
      <c r="G693" s="266">
        <v>43.23</v>
      </c>
    </row>
    <row r="694" spans="1:7">
      <c r="A694" s="267" t="s">
        <v>322</v>
      </c>
      <c r="B694" s="268" t="s">
        <v>2596</v>
      </c>
      <c r="C694" s="268" t="s">
        <v>323</v>
      </c>
      <c r="D694" s="269" t="s">
        <v>239</v>
      </c>
      <c r="E694" s="270">
        <v>0.04</v>
      </c>
      <c r="F694" s="271">
        <v>25.3</v>
      </c>
      <c r="G694" s="271">
        <v>1.01</v>
      </c>
    </row>
    <row r="695" spans="1:7">
      <c r="A695" s="267" t="s">
        <v>324</v>
      </c>
      <c r="B695" s="268" t="s">
        <v>2596</v>
      </c>
      <c r="C695" s="268" t="s">
        <v>325</v>
      </c>
      <c r="D695" s="269" t="s">
        <v>239</v>
      </c>
      <c r="E695" s="270">
        <v>0.04</v>
      </c>
      <c r="F695" s="271">
        <v>20.87</v>
      </c>
      <c r="G695" s="271">
        <v>0.83</v>
      </c>
    </row>
    <row r="696" spans="1:7">
      <c r="A696" s="272" t="s">
        <v>2422</v>
      </c>
      <c r="B696" s="273" t="s">
        <v>2595</v>
      </c>
      <c r="C696" s="273" t="s">
        <v>1837</v>
      </c>
      <c r="D696" s="274" t="s">
        <v>26</v>
      </c>
      <c r="E696" s="275">
        <v>1</v>
      </c>
      <c r="F696" s="276">
        <v>41.39</v>
      </c>
      <c r="G696" s="276">
        <v>41.39</v>
      </c>
    </row>
    <row r="697" spans="1:7" ht="15">
      <c r="A697" s="259" t="s">
        <v>232</v>
      </c>
      <c r="B697" s="260" t="s">
        <v>2594</v>
      </c>
      <c r="C697" s="260" t="s">
        <v>233</v>
      </c>
      <c r="D697" s="261" t="s">
        <v>234</v>
      </c>
      <c r="E697" s="259" t="s">
        <v>235</v>
      </c>
      <c r="F697" s="259" t="s">
        <v>236</v>
      </c>
      <c r="G697" s="259" t="s">
        <v>106</v>
      </c>
    </row>
    <row r="698" spans="1:7" ht="25.5">
      <c r="A698" s="262" t="s">
        <v>1491</v>
      </c>
      <c r="B698" s="263" t="s">
        <v>2595</v>
      </c>
      <c r="C698" s="263" t="s">
        <v>542</v>
      </c>
      <c r="D698" s="264" t="s">
        <v>24</v>
      </c>
      <c r="E698" s="265">
        <v>1</v>
      </c>
      <c r="F698" s="266">
        <v>378.84</v>
      </c>
      <c r="G698" s="266">
        <v>378.84</v>
      </c>
    </row>
    <row r="699" spans="1:7">
      <c r="A699" s="267" t="s">
        <v>324</v>
      </c>
      <c r="B699" s="268" t="s">
        <v>2596</v>
      </c>
      <c r="C699" s="268" t="s">
        <v>325</v>
      </c>
      <c r="D699" s="269" t="s">
        <v>239</v>
      </c>
      <c r="E699" s="270">
        <v>0.4</v>
      </c>
      <c r="F699" s="271">
        <v>20.87</v>
      </c>
      <c r="G699" s="271">
        <v>8.34</v>
      </c>
    </row>
    <row r="700" spans="1:7">
      <c r="A700" s="267" t="s">
        <v>322</v>
      </c>
      <c r="B700" s="268" t="s">
        <v>2596</v>
      </c>
      <c r="C700" s="268" t="s">
        <v>323</v>
      </c>
      <c r="D700" s="269" t="s">
        <v>239</v>
      </c>
      <c r="E700" s="270">
        <v>0.4</v>
      </c>
      <c r="F700" s="271">
        <v>25.3</v>
      </c>
      <c r="G700" s="271">
        <v>10.119999999999999</v>
      </c>
    </row>
    <row r="701" spans="1:7" ht="25.5">
      <c r="A701" s="272" t="s">
        <v>2423</v>
      </c>
      <c r="B701" s="273" t="s">
        <v>2596</v>
      </c>
      <c r="C701" s="273" t="s">
        <v>2424</v>
      </c>
      <c r="D701" s="274" t="s">
        <v>24</v>
      </c>
      <c r="E701" s="275">
        <v>1</v>
      </c>
      <c r="F701" s="276">
        <v>360.38</v>
      </c>
      <c r="G701" s="276">
        <v>360.38</v>
      </c>
    </row>
    <row r="702" spans="1:7" ht="15">
      <c r="A702" s="259" t="s">
        <v>232</v>
      </c>
      <c r="B702" s="260" t="s">
        <v>2594</v>
      </c>
      <c r="C702" s="260" t="s">
        <v>233</v>
      </c>
      <c r="D702" s="261" t="s">
        <v>234</v>
      </c>
      <c r="E702" s="259" t="s">
        <v>235</v>
      </c>
      <c r="F702" s="259" t="s">
        <v>236</v>
      </c>
      <c r="G702" s="259" t="s">
        <v>106</v>
      </c>
    </row>
    <row r="703" spans="1:7" ht="25.5">
      <c r="A703" s="262" t="s">
        <v>1493</v>
      </c>
      <c r="B703" s="263" t="s">
        <v>2595</v>
      </c>
      <c r="C703" s="263" t="s">
        <v>1494</v>
      </c>
      <c r="D703" s="264" t="s">
        <v>24</v>
      </c>
      <c r="E703" s="265">
        <v>1</v>
      </c>
      <c r="F703" s="266">
        <v>1934.58</v>
      </c>
      <c r="G703" s="266">
        <v>1934.58</v>
      </c>
    </row>
    <row r="704" spans="1:7">
      <c r="A704" s="267" t="s">
        <v>324</v>
      </c>
      <c r="B704" s="268" t="s">
        <v>2596</v>
      </c>
      <c r="C704" s="268" t="s">
        <v>325</v>
      </c>
      <c r="D704" s="269" t="s">
        <v>239</v>
      </c>
      <c r="E704" s="270">
        <v>0.4</v>
      </c>
      <c r="F704" s="271">
        <v>20.87</v>
      </c>
      <c r="G704" s="271">
        <v>8.34</v>
      </c>
    </row>
    <row r="705" spans="1:7">
      <c r="A705" s="267" t="s">
        <v>322</v>
      </c>
      <c r="B705" s="268" t="s">
        <v>2596</v>
      </c>
      <c r="C705" s="268" t="s">
        <v>323</v>
      </c>
      <c r="D705" s="269" t="s">
        <v>239</v>
      </c>
      <c r="E705" s="270">
        <v>0.4</v>
      </c>
      <c r="F705" s="271">
        <v>25.3</v>
      </c>
      <c r="G705" s="271">
        <v>10.119999999999999</v>
      </c>
    </row>
    <row r="706" spans="1:7" ht="25.5">
      <c r="A706" s="272" t="s">
        <v>2425</v>
      </c>
      <c r="B706" s="273" t="s">
        <v>2596</v>
      </c>
      <c r="C706" s="273" t="s">
        <v>2426</v>
      </c>
      <c r="D706" s="274" t="s">
        <v>24</v>
      </c>
      <c r="E706" s="275">
        <v>1</v>
      </c>
      <c r="F706" s="276">
        <v>1916.12</v>
      </c>
      <c r="G706" s="276">
        <v>1916.12</v>
      </c>
    </row>
    <row r="707" spans="1:7" ht="15">
      <c r="A707" s="259" t="s">
        <v>232</v>
      </c>
      <c r="B707" s="260" t="s">
        <v>2594</v>
      </c>
      <c r="C707" s="260" t="s">
        <v>233</v>
      </c>
      <c r="D707" s="261" t="s">
        <v>234</v>
      </c>
      <c r="E707" s="259" t="s">
        <v>235</v>
      </c>
      <c r="F707" s="259" t="s">
        <v>236</v>
      </c>
      <c r="G707" s="259" t="s">
        <v>106</v>
      </c>
    </row>
    <row r="708" spans="1:7">
      <c r="A708" s="262" t="s">
        <v>1497</v>
      </c>
      <c r="B708" s="263" t="s">
        <v>2595</v>
      </c>
      <c r="C708" s="263" t="s">
        <v>1498</v>
      </c>
      <c r="D708" s="264" t="s">
        <v>24</v>
      </c>
      <c r="E708" s="265">
        <v>1</v>
      </c>
      <c r="F708" s="266">
        <v>296.7</v>
      </c>
      <c r="G708" s="266">
        <v>296.7</v>
      </c>
    </row>
    <row r="709" spans="1:7">
      <c r="A709" s="267" t="s">
        <v>322</v>
      </c>
      <c r="B709" s="268" t="s">
        <v>2596</v>
      </c>
      <c r="C709" s="268" t="s">
        <v>323</v>
      </c>
      <c r="D709" s="269" t="s">
        <v>239</v>
      </c>
      <c r="E709" s="270">
        <v>0.8</v>
      </c>
      <c r="F709" s="271">
        <v>25.3</v>
      </c>
      <c r="G709" s="271">
        <v>20.239999999999998</v>
      </c>
    </row>
    <row r="710" spans="1:7">
      <c r="A710" s="267" t="s">
        <v>324</v>
      </c>
      <c r="B710" s="268" t="s">
        <v>2596</v>
      </c>
      <c r="C710" s="268" t="s">
        <v>325</v>
      </c>
      <c r="D710" s="269" t="s">
        <v>239</v>
      </c>
      <c r="E710" s="270">
        <v>0.8</v>
      </c>
      <c r="F710" s="271">
        <v>20.87</v>
      </c>
      <c r="G710" s="271">
        <v>16.690000000000001</v>
      </c>
    </row>
    <row r="711" spans="1:7">
      <c r="A711" s="272" t="s">
        <v>2427</v>
      </c>
      <c r="B711" s="273" t="s">
        <v>2595</v>
      </c>
      <c r="C711" s="273" t="s">
        <v>1841</v>
      </c>
      <c r="D711" s="274" t="s">
        <v>24</v>
      </c>
      <c r="E711" s="275">
        <v>1</v>
      </c>
      <c r="F711" s="276">
        <v>259.77</v>
      </c>
      <c r="G711" s="276">
        <v>259.77</v>
      </c>
    </row>
    <row r="712" spans="1:7" ht="15">
      <c r="A712" s="259" t="s">
        <v>232</v>
      </c>
      <c r="B712" s="260" t="s">
        <v>2594</v>
      </c>
      <c r="C712" s="260" t="s">
        <v>233</v>
      </c>
      <c r="D712" s="261" t="s">
        <v>234</v>
      </c>
      <c r="E712" s="259" t="s">
        <v>235</v>
      </c>
      <c r="F712" s="259" t="s">
        <v>236</v>
      </c>
      <c r="G712" s="259" t="s">
        <v>106</v>
      </c>
    </row>
    <row r="713" spans="1:7">
      <c r="A713" s="262" t="s">
        <v>1500</v>
      </c>
      <c r="B713" s="263" t="s">
        <v>2595</v>
      </c>
      <c r="C713" s="263" t="s">
        <v>1501</v>
      </c>
      <c r="D713" s="264" t="s">
        <v>24</v>
      </c>
      <c r="E713" s="265">
        <v>1</v>
      </c>
      <c r="F713" s="266">
        <v>1430.35</v>
      </c>
      <c r="G713" s="266">
        <v>1430.35</v>
      </c>
    </row>
    <row r="714" spans="1:7">
      <c r="A714" s="267" t="s">
        <v>322</v>
      </c>
      <c r="B714" s="268" t="s">
        <v>2596</v>
      </c>
      <c r="C714" s="268" t="s">
        <v>323</v>
      </c>
      <c r="D714" s="269" t="s">
        <v>239</v>
      </c>
      <c r="E714" s="270">
        <v>4</v>
      </c>
      <c r="F714" s="271">
        <v>25.3</v>
      </c>
      <c r="G714" s="271">
        <v>101.2</v>
      </c>
    </row>
    <row r="715" spans="1:7">
      <c r="A715" s="267" t="s">
        <v>324</v>
      </c>
      <c r="B715" s="268" t="s">
        <v>2596</v>
      </c>
      <c r="C715" s="268" t="s">
        <v>325</v>
      </c>
      <c r="D715" s="269" t="s">
        <v>239</v>
      </c>
      <c r="E715" s="270">
        <v>4</v>
      </c>
      <c r="F715" s="271">
        <v>20.87</v>
      </c>
      <c r="G715" s="271">
        <v>83.48</v>
      </c>
    </row>
    <row r="716" spans="1:7">
      <c r="A716" s="272" t="s">
        <v>2428</v>
      </c>
      <c r="B716" s="273" t="s">
        <v>2595</v>
      </c>
      <c r="C716" s="273" t="s">
        <v>1842</v>
      </c>
      <c r="D716" s="274" t="s">
        <v>24</v>
      </c>
      <c r="E716" s="275">
        <v>1</v>
      </c>
      <c r="F716" s="276">
        <v>1245.67</v>
      </c>
      <c r="G716" s="276">
        <v>1245.67</v>
      </c>
    </row>
    <row r="717" spans="1:7" ht="15">
      <c r="A717" s="259" t="s">
        <v>232</v>
      </c>
      <c r="B717" s="260" t="s">
        <v>2594</v>
      </c>
      <c r="C717" s="260" t="s">
        <v>233</v>
      </c>
      <c r="D717" s="261" t="s">
        <v>234</v>
      </c>
      <c r="E717" s="259" t="s">
        <v>235</v>
      </c>
      <c r="F717" s="259" t="s">
        <v>236</v>
      </c>
      <c r="G717" s="259" t="s">
        <v>106</v>
      </c>
    </row>
    <row r="718" spans="1:7" ht="25.5">
      <c r="A718" s="262" t="s">
        <v>1504</v>
      </c>
      <c r="B718" s="263" t="s">
        <v>2595</v>
      </c>
      <c r="C718" s="263" t="s">
        <v>1505</v>
      </c>
      <c r="D718" s="264" t="s">
        <v>24</v>
      </c>
      <c r="E718" s="265">
        <v>1</v>
      </c>
      <c r="F718" s="266">
        <v>8893.4500000000007</v>
      </c>
      <c r="G718" s="266">
        <v>8893.4500000000007</v>
      </c>
    </row>
    <row r="719" spans="1:7">
      <c r="A719" s="267" t="s">
        <v>240</v>
      </c>
      <c r="B719" s="268" t="s">
        <v>2596</v>
      </c>
      <c r="C719" s="268" t="s">
        <v>241</v>
      </c>
      <c r="D719" s="269" t="s">
        <v>239</v>
      </c>
      <c r="E719" s="270">
        <v>3</v>
      </c>
      <c r="F719" s="271">
        <v>19.29</v>
      </c>
      <c r="G719" s="271">
        <v>57.87</v>
      </c>
    </row>
    <row r="720" spans="1:7">
      <c r="A720" s="267" t="s">
        <v>322</v>
      </c>
      <c r="B720" s="268" t="s">
        <v>2596</v>
      </c>
      <c r="C720" s="268" t="s">
        <v>323</v>
      </c>
      <c r="D720" s="269" t="s">
        <v>239</v>
      </c>
      <c r="E720" s="270">
        <v>2</v>
      </c>
      <c r="F720" s="271">
        <v>25.3</v>
      </c>
      <c r="G720" s="271">
        <v>50.6</v>
      </c>
    </row>
    <row r="721" spans="1:7">
      <c r="A721" s="272" t="s">
        <v>2429</v>
      </c>
      <c r="B721" s="273" t="s">
        <v>2595</v>
      </c>
      <c r="C721" s="273" t="s">
        <v>1826</v>
      </c>
      <c r="D721" s="274" t="s">
        <v>24</v>
      </c>
      <c r="E721" s="275">
        <v>1</v>
      </c>
      <c r="F721" s="276">
        <v>5080.34</v>
      </c>
      <c r="G721" s="276">
        <v>5080.34</v>
      </c>
    </row>
    <row r="722" spans="1:7">
      <c r="A722" s="272" t="s">
        <v>2430</v>
      </c>
      <c r="B722" s="273" t="s">
        <v>2596</v>
      </c>
      <c r="C722" s="273" t="s">
        <v>2431</v>
      </c>
      <c r="D722" s="274" t="s">
        <v>210</v>
      </c>
      <c r="E722" s="275">
        <v>32</v>
      </c>
      <c r="F722" s="276">
        <v>115.77</v>
      </c>
      <c r="G722" s="276">
        <v>3704.64</v>
      </c>
    </row>
    <row r="723" spans="1:7" ht="15">
      <c r="A723" s="259" t="s">
        <v>232</v>
      </c>
      <c r="B723" s="260" t="s">
        <v>2594</v>
      </c>
      <c r="C723" s="260" t="s">
        <v>233</v>
      </c>
      <c r="D723" s="261" t="s">
        <v>234</v>
      </c>
      <c r="E723" s="259" t="s">
        <v>235</v>
      </c>
      <c r="F723" s="259" t="s">
        <v>236</v>
      </c>
      <c r="G723" s="259" t="s">
        <v>106</v>
      </c>
    </row>
    <row r="724" spans="1:7" ht="25.5">
      <c r="A724" s="262" t="s">
        <v>1507</v>
      </c>
      <c r="B724" s="263" t="s">
        <v>2595</v>
      </c>
      <c r="C724" s="263" t="s">
        <v>1508</v>
      </c>
      <c r="D724" s="264" t="s">
        <v>26</v>
      </c>
      <c r="E724" s="265">
        <v>1</v>
      </c>
      <c r="F724" s="266">
        <v>90.81</v>
      </c>
      <c r="G724" s="266">
        <v>90.81</v>
      </c>
    </row>
    <row r="725" spans="1:7">
      <c r="A725" s="267" t="s">
        <v>322</v>
      </c>
      <c r="B725" s="268" t="s">
        <v>2596</v>
      </c>
      <c r="C725" s="268" t="s">
        <v>323</v>
      </c>
      <c r="D725" s="269" t="s">
        <v>239</v>
      </c>
      <c r="E725" s="270">
        <v>0.4</v>
      </c>
      <c r="F725" s="271">
        <v>25.3</v>
      </c>
      <c r="G725" s="271">
        <v>10.119999999999999</v>
      </c>
    </row>
    <row r="726" spans="1:7">
      <c r="A726" s="267" t="s">
        <v>324</v>
      </c>
      <c r="B726" s="268" t="s">
        <v>2596</v>
      </c>
      <c r="C726" s="268" t="s">
        <v>325</v>
      </c>
      <c r="D726" s="269" t="s">
        <v>239</v>
      </c>
      <c r="E726" s="270">
        <v>0.4</v>
      </c>
      <c r="F726" s="271">
        <v>20.87</v>
      </c>
      <c r="G726" s="271">
        <v>8.34</v>
      </c>
    </row>
    <row r="727" spans="1:7">
      <c r="A727" s="272" t="s">
        <v>2432</v>
      </c>
      <c r="B727" s="273" t="s">
        <v>2595</v>
      </c>
      <c r="C727" s="273" t="s">
        <v>1647</v>
      </c>
      <c r="D727" s="274" t="s">
        <v>24</v>
      </c>
      <c r="E727" s="275">
        <v>0.33300000000000002</v>
      </c>
      <c r="F727" s="276">
        <v>217.28</v>
      </c>
      <c r="G727" s="276">
        <v>72.349999999999994</v>
      </c>
    </row>
    <row r="728" spans="1:7" ht="15">
      <c r="A728" s="259" t="s">
        <v>232</v>
      </c>
      <c r="B728" s="260" t="s">
        <v>2594</v>
      </c>
      <c r="C728" s="260" t="s">
        <v>233</v>
      </c>
      <c r="D728" s="261" t="s">
        <v>234</v>
      </c>
      <c r="E728" s="259" t="s">
        <v>235</v>
      </c>
      <c r="F728" s="259" t="s">
        <v>236</v>
      </c>
      <c r="G728" s="259" t="s">
        <v>106</v>
      </c>
    </row>
    <row r="729" spans="1:7">
      <c r="A729" s="262" t="s">
        <v>1510</v>
      </c>
      <c r="B729" s="263" t="s">
        <v>2595</v>
      </c>
      <c r="C729" s="263" t="s">
        <v>519</v>
      </c>
      <c r="D729" s="264" t="s">
        <v>24</v>
      </c>
      <c r="E729" s="265">
        <v>1</v>
      </c>
      <c r="F729" s="266">
        <v>70.400000000000006</v>
      </c>
      <c r="G729" s="266">
        <v>70.400000000000006</v>
      </c>
    </row>
    <row r="730" spans="1:7">
      <c r="A730" s="267" t="s">
        <v>322</v>
      </c>
      <c r="B730" s="268" t="s">
        <v>2596</v>
      </c>
      <c r="C730" s="268" t="s">
        <v>323</v>
      </c>
      <c r="D730" s="269" t="s">
        <v>239</v>
      </c>
      <c r="E730" s="270">
        <v>0.2</v>
      </c>
      <c r="F730" s="271">
        <v>25.3</v>
      </c>
      <c r="G730" s="271">
        <v>5.0599999999999996</v>
      </c>
    </row>
    <row r="731" spans="1:7">
      <c r="A731" s="267" t="s">
        <v>324</v>
      </c>
      <c r="B731" s="268" t="s">
        <v>2596</v>
      </c>
      <c r="C731" s="268" t="s">
        <v>325</v>
      </c>
      <c r="D731" s="269" t="s">
        <v>239</v>
      </c>
      <c r="E731" s="270">
        <v>0.2</v>
      </c>
      <c r="F731" s="271">
        <v>20.87</v>
      </c>
      <c r="G731" s="271">
        <v>4.17</v>
      </c>
    </row>
    <row r="732" spans="1:7">
      <c r="A732" s="272" t="s">
        <v>2433</v>
      </c>
      <c r="B732" s="273" t="s">
        <v>2595</v>
      </c>
      <c r="C732" s="273" t="s">
        <v>1651</v>
      </c>
      <c r="D732" s="274" t="s">
        <v>24</v>
      </c>
      <c r="E732" s="275">
        <v>1</v>
      </c>
      <c r="F732" s="276">
        <v>61.17</v>
      </c>
      <c r="G732" s="276">
        <v>61.17</v>
      </c>
    </row>
    <row r="733" spans="1:7" ht="15">
      <c r="A733" s="259" t="s">
        <v>232</v>
      </c>
      <c r="B733" s="260" t="s">
        <v>2594</v>
      </c>
      <c r="C733" s="260" t="s">
        <v>233</v>
      </c>
      <c r="D733" s="261" t="s">
        <v>234</v>
      </c>
      <c r="E733" s="259" t="s">
        <v>235</v>
      </c>
      <c r="F733" s="259" t="s">
        <v>236</v>
      </c>
      <c r="G733" s="259" t="s">
        <v>106</v>
      </c>
    </row>
    <row r="734" spans="1:7" ht="25.5">
      <c r="A734" s="262" t="s">
        <v>1513</v>
      </c>
      <c r="B734" s="263" t="s">
        <v>2595</v>
      </c>
      <c r="C734" s="263" t="s">
        <v>1514</v>
      </c>
      <c r="D734" s="264" t="s">
        <v>26</v>
      </c>
      <c r="E734" s="265">
        <v>1</v>
      </c>
      <c r="F734" s="266">
        <v>35.229999999999997</v>
      </c>
      <c r="G734" s="266">
        <v>35.229999999999997</v>
      </c>
    </row>
    <row r="735" spans="1:7">
      <c r="A735" s="267" t="s">
        <v>322</v>
      </c>
      <c r="B735" s="268" t="s">
        <v>2596</v>
      </c>
      <c r="C735" s="268" t="s">
        <v>323</v>
      </c>
      <c r="D735" s="269" t="s">
        <v>239</v>
      </c>
      <c r="E735" s="270">
        <v>3.5000000000000003E-2</v>
      </c>
      <c r="F735" s="271">
        <v>25.3</v>
      </c>
      <c r="G735" s="271">
        <v>0.88</v>
      </c>
    </row>
    <row r="736" spans="1:7">
      <c r="A736" s="267" t="s">
        <v>324</v>
      </c>
      <c r="B736" s="268" t="s">
        <v>2596</v>
      </c>
      <c r="C736" s="268" t="s">
        <v>325</v>
      </c>
      <c r="D736" s="269" t="s">
        <v>239</v>
      </c>
      <c r="E736" s="270">
        <v>3.5000000000000003E-2</v>
      </c>
      <c r="F736" s="271">
        <v>20.87</v>
      </c>
      <c r="G736" s="271">
        <v>0.73</v>
      </c>
    </row>
    <row r="737" spans="1:7">
      <c r="A737" s="272" t="s">
        <v>2434</v>
      </c>
      <c r="B737" s="273" t="s">
        <v>2596</v>
      </c>
      <c r="C737" s="273" t="s">
        <v>2435</v>
      </c>
      <c r="D737" s="274" t="s">
        <v>26</v>
      </c>
      <c r="E737" s="275">
        <v>1</v>
      </c>
      <c r="F737" s="276">
        <v>33.619999999999997</v>
      </c>
      <c r="G737" s="276">
        <v>33.619999999999997</v>
      </c>
    </row>
    <row r="738" spans="1:7" ht="15">
      <c r="A738" s="259" t="s">
        <v>232</v>
      </c>
      <c r="B738" s="260" t="s">
        <v>2594</v>
      </c>
      <c r="C738" s="260" t="s">
        <v>233</v>
      </c>
      <c r="D738" s="261" t="s">
        <v>234</v>
      </c>
      <c r="E738" s="259" t="s">
        <v>235</v>
      </c>
      <c r="F738" s="259" t="s">
        <v>236</v>
      </c>
      <c r="G738" s="259" t="s">
        <v>106</v>
      </c>
    </row>
    <row r="739" spans="1:7" ht="25.5">
      <c r="A739" s="262" t="s">
        <v>223</v>
      </c>
      <c r="B739" s="263" t="s">
        <v>2595</v>
      </c>
      <c r="C739" s="263" t="s">
        <v>224</v>
      </c>
      <c r="D739" s="264" t="s">
        <v>24</v>
      </c>
      <c r="E739" s="265">
        <v>1</v>
      </c>
      <c r="F739" s="266">
        <v>48.71</v>
      </c>
      <c r="G739" s="266">
        <v>48.71</v>
      </c>
    </row>
    <row r="740" spans="1:7">
      <c r="A740" s="267" t="s">
        <v>324</v>
      </c>
      <c r="B740" s="268" t="s">
        <v>2596</v>
      </c>
      <c r="C740" s="268" t="s">
        <v>325</v>
      </c>
      <c r="D740" s="269" t="s">
        <v>239</v>
      </c>
      <c r="E740" s="270">
        <v>0.5</v>
      </c>
      <c r="F740" s="271">
        <v>20.87</v>
      </c>
      <c r="G740" s="271">
        <v>10.43</v>
      </c>
    </row>
    <row r="741" spans="1:7">
      <c r="A741" s="267" t="s">
        <v>322</v>
      </c>
      <c r="B741" s="268" t="s">
        <v>2596</v>
      </c>
      <c r="C741" s="268" t="s">
        <v>323</v>
      </c>
      <c r="D741" s="269" t="s">
        <v>239</v>
      </c>
      <c r="E741" s="270">
        <v>0.5</v>
      </c>
      <c r="F741" s="271">
        <v>25.3</v>
      </c>
      <c r="G741" s="271">
        <v>12.65</v>
      </c>
    </row>
    <row r="742" spans="1:7" ht="25.5">
      <c r="A742" s="272" t="s">
        <v>346</v>
      </c>
      <c r="B742" s="273" t="s">
        <v>2596</v>
      </c>
      <c r="C742" s="273" t="s">
        <v>347</v>
      </c>
      <c r="D742" s="274" t="s">
        <v>24</v>
      </c>
      <c r="E742" s="275">
        <v>1</v>
      </c>
      <c r="F742" s="276">
        <v>25.63</v>
      </c>
      <c r="G742" s="276">
        <v>25.63</v>
      </c>
    </row>
    <row r="743" spans="1:7" ht="15">
      <c r="A743" s="259" t="s">
        <v>232</v>
      </c>
      <c r="B743" s="260" t="s">
        <v>2594</v>
      </c>
      <c r="C743" s="260" t="s">
        <v>233</v>
      </c>
      <c r="D743" s="261" t="s">
        <v>234</v>
      </c>
      <c r="E743" s="259" t="s">
        <v>235</v>
      </c>
      <c r="F743" s="259" t="s">
        <v>236</v>
      </c>
      <c r="G743" s="259" t="s">
        <v>106</v>
      </c>
    </row>
    <row r="744" spans="1:7">
      <c r="A744" s="262" t="s">
        <v>1526</v>
      </c>
      <c r="B744" s="263" t="s">
        <v>2595</v>
      </c>
      <c r="C744" s="263" t="s">
        <v>1527</v>
      </c>
      <c r="D744" s="264" t="s">
        <v>24</v>
      </c>
      <c r="E744" s="265">
        <v>1</v>
      </c>
      <c r="F744" s="266">
        <v>2.5</v>
      </c>
      <c r="G744" s="266">
        <v>2.5</v>
      </c>
    </row>
    <row r="745" spans="1:7">
      <c r="A745" s="267" t="s">
        <v>322</v>
      </c>
      <c r="B745" s="268" t="s">
        <v>2596</v>
      </c>
      <c r="C745" s="268" t="s">
        <v>323</v>
      </c>
      <c r="D745" s="269" t="s">
        <v>239</v>
      </c>
      <c r="E745" s="270">
        <v>1.2E-2</v>
      </c>
      <c r="F745" s="271">
        <v>25.3</v>
      </c>
      <c r="G745" s="271">
        <v>0.3</v>
      </c>
    </row>
    <row r="746" spans="1:7">
      <c r="A746" s="267" t="s">
        <v>324</v>
      </c>
      <c r="B746" s="268" t="s">
        <v>2596</v>
      </c>
      <c r="C746" s="268" t="s">
        <v>325</v>
      </c>
      <c r="D746" s="269" t="s">
        <v>239</v>
      </c>
      <c r="E746" s="270">
        <v>1.2E-2</v>
      </c>
      <c r="F746" s="271">
        <v>20.87</v>
      </c>
      <c r="G746" s="271">
        <v>0.25</v>
      </c>
    </row>
    <row r="747" spans="1:7">
      <c r="A747" s="272" t="s">
        <v>2436</v>
      </c>
      <c r="B747" s="273" t="s">
        <v>2595</v>
      </c>
      <c r="C747" s="273" t="s">
        <v>1527</v>
      </c>
      <c r="D747" s="274" t="s">
        <v>24</v>
      </c>
      <c r="E747" s="275">
        <v>1</v>
      </c>
      <c r="F747" s="276">
        <v>1.95</v>
      </c>
      <c r="G747" s="276">
        <v>1.95</v>
      </c>
    </row>
    <row r="748" spans="1:7" ht="15">
      <c r="A748" s="259" t="s">
        <v>232</v>
      </c>
      <c r="B748" s="260" t="s">
        <v>2594</v>
      </c>
      <c r="C748" s="260" t="s">
        <v>233</v>
      </c>
      <c r="D748" s="261" t="s">
        <v>234</v>
      </c>
      <c r="E748" s="259" t="s">
        <v>235</v>
      </c>
      <c r="F748" s="259" t="s">
        <v>236</v>
      </c>
      <c r="G748" s="259" t="s">
        <v>106</v>
      </c>
    </row>
    <row r="749" spans="1:7" ht="25.5">
      <c r="A749" s="262" t="s">
        <v>1532</v>
      </c>
      <c r="B749" s="263" t="s">
        <v>2595</v>
      </c>
      <c r="C749" s="263" t="s">
        <v>1533</v>
      </c>
      <c r="D749" s="264" t="s">
        <v>24</v>
      </c>
      <c r="E749" s="265">
        <v>1</v>
      </c>
      <c r="F749" s="266">
        <v>2258.8200000000002</v>
      </c>
      <c r="G749" s="266">
        <v>2258.8200000000002</v>
      </c>
    </row>
    <row r="750" spans="1:7">
      <c r="A750" s="267" t="s">
        <v>384</v>
      </c>
      <c r="B750" s="268" t="s">
        <v>2596</v>
      </c>
      <c r="C750" s="268" t="s">
        <v>385</v>
      </c>
      <c r="D750" s="269" t="s">
        <v>239</v>
      </c>
      <c r="E750" s="270">
        <v>1.169</v>
      </c>
      <c r="F750" s="271">
        <v>31.13</v>
      </c>
      <c r="G750" s="271">
        <v>36.39</v>
      </c>
    </row>
    <row r="751" spans="1:7">
      <c r="A751" s="267" t="s">
        <v>340</v>
      </c>
      <c r="B751" s="268" t="s">
        <v>2596</v>
      </c>
      <c r="C751" s="268" t="s">
        <v>341</v>
      </c>
      <c r="D751" s="269" t="s">
        <v>239</v>
      </c>
      <c r="E751" s="270">
        <v>1.169</v>
      </c>
      <c r="F751" s="271">
        <v>20.13</v>
      </c>
      <c r="G751" s="271">
        <v>23.53</v>
      </c>
    </row>
    <row r="752" spans="1:7">
      <c r="A752" s="272" t="s">
        <v>2437</v>
      </c>
      <c r="B752" s="273" t="s">
        <v>2595</v>
      </c>
      <c r="C752" s="273" t="s">
        <v>1687</v>
      </c>
      <c r="D752" s="274" t="s">
        <v>24</v>
      </c>
      <c r="E752" s="275">
        <v>1</v>
      </c>
      <c r="F752" s="276">
        <v>2198.9</v>
      </c>
      <c r="G752" s="276">
        <v>2198.9</v>
      </c>
    </row>
    <row r="753" spans="1:7" ht="15">
      <c r="A753" s="259" t="s">
        <v>232</v>
      </c>
      <c r="B753" s="260" t="s">
        <v>2594</v>
      </c>
      <c r="C753" s="260" t="s">
        <v>233</v>
      </c>
      <c r="D753" s="261" t="s">
        <v>234</v>
      </c>
      <c r="E753" s="259" t="s">
        <v>235</v>
      </c>
      <c r="F753" s="259" t="s">
        <v>236</v>
      </c>
      <c r="G753" s="259" t="s">
        <v>106</v>
      </c>
    </row>
    <row r="754" spans="1:7">
      <c r="A754" s="262" t="s">
        <v>1534</v>
      </c>
      <c r="B754" s="263" t="s">
        <v>2595</v>
      </c>
      <c r="C754" s="263" t="s">
        <v>1535</v>
      </c>
      <c r="D754" s="264" t="s">
        <v>24</v>
      </c>
      <c r="E754" s="265">
        <v>1</v>
      </c>
      <c r="F754" s="266">
        <v>144.88</v>
      </c>
      <c r="G754" s="266">
        <v>144.88</v>
      </c>
    </row>
    <row r="755" spans="1:7">
      <c r="A755" s="267" t="s">
        <v>322</v>
      </c>
      <c r="B755" s="268" t="s">
        <v>2596</v>
      </c>
      <c r="C755" s="268" t="s">
        <v>323</v>
      </c>
      <c r="D755" s="269" t="s">
        <v>239</v>
      </c>
      <c r="E755" s="270">
        <v>1.25</v>
      </c>
      <c r="F755" s="271">
        <v>25.3</v>
      </c>
      <c r="G755" s="271">
        <v>31.62</v>
      </c>
    </row>
    <row r="756" spans="1:7">
      <c r="A756" s="267" t="s">
        <v>324</v>
      </c>
      <c r="B756" s="268" t="s">
        <v>2596</v>
      </c>
      <c r="C756" s="268" t="s">
        <v>325</v>
      </c>
      <c r="D756" s="269" t="s">
        <v>239</v>
      </c>
      <c r="E756" s="270">
        <v>1.25</v>
      </c>
      <c r="F756" s="271">
        <v>20.87</v>
      </c>
      <c r="G756" s="271">
        <v>26.08</v>
      </c>
    </row>
    <row r="757" spans="1:7" ht="25.5">
      <c r="A757" s="272" t="s">
        <v>2438</v>
      </c>
      <c r="B757" s="273" t="s">
        <v>2596</v>
      </c>
      <c r="C757" s="273" t="s">
        <v>2439</v>
      </c>
      <c r="D757" s="274" t="s">
        <v>24</v>
      </c>
      <c r="E757" s="275">
        <v>1</v>
      </c>
      <c r="F757" s="276">
        <v>87.18</v>
      </c>
      <c r="G757" s="276">
        <v>87.18</v>
      </c>
    </row>
    <row r="758" spans="1:7" ht="15">
      <c r="A758" s="259" t="s">
        <v>232</v>
      </c>
      <c r="B758" s="260" t="s">
        <v>2594</v>
      </c>
      <c r="C758" s="260" t="s">
        <v>233</v>
      </c>
      <c r="D758" s="261" t="s">
        <v>234</v>
      </c>
      <c r="E758" s="259" t="s">
        <v>235</v>
      </c>
      <c r="F758" s="259" t="s">
        <v>236</v>
      </c>
      <c r="G758" s="259" t="s">
        <v>106</v>
      </c>
    </row>
    <row r="759" spans="1:7">
      <c r="A759" s="262" t="s">
        <v>1536</v>
      </c>
      <c r="B759" s="263" t="s">
        <v>2595</v>
      </c>
      <c r="C759" s="263" t="s">
        <v>1537</v>
      </c>
      <c r="D759" s="264" t="s">
        <v>24</v>
      </c>
      <c r="E759" s="265">
        <v>1</v>
      </c>
      <c r="F759" s="266">
        <v>76.099999999999994</v>
      </c>
      <c r="G759" s="266">
        <v>76.099999999999994</v>
      </c>
    </row>
    <row r="760" spans="1:7">
      <c r="A760" s="267" t="s">
        <v>322</v>
      </c>
      <c r="B760" s="268" t="s">
        <v>2596</v>
      </c>
      <c r="C760" s="268" t="s">
        <v>323</v>
      </c>
      <c r="D760" s="269" t="s">
        <v>239</v>
      </c>
      <c r="E760" s="270">
        <v>0.5</v>
      </c>
      <c r="F760" s="271">
        <v>25.3</v>
      </c>
      <c r="G760" s="271">
        <v>12.65</v>
      </c>
    </row>
    <row r="761" spans="1:7">
      <c r="A761" s="267" t="s">
        <v>324</v>
      </c>
      <c r="B761" s="268" t="s">
        <v>2596</v>
      </c>
      <c r="C761" s="268" t="s">
        <v>325</v>
      </c>
      <c r="D761" s="269" t="s">
        <v>239</v>
      </c>
      <c r="E761" s="270">
        <v>0.5</v>
      </c>
      <c r="F761" s="271">
        <v>20.87</v>
      </c>
      <c r="G761" s="271">
        <v>10.43</v>
      </c>
    </row>
    <row r="762" spans="1:7" ht="25.5">
      <c r="A762" s="272" t="s">
        <v>2440</v>
      </c>
      <c r="B762" s="273" t="s">
        <v>2596</v>
      </c>
      <c r="C762" s="273" t="s">
        <v>2441</v>
      </c>
      <c r="D762" s="274" t="s">
        <v>24</v>
      </c>
      <c r="E762" s="275">
        <v>1</v>
      </c>
      <c r="F762" s="276">
        <v>53.02</v>
      </c>
      <c r="G762" s="276">
        <v>53.02</v>
      </c>
    </row>
    <row r="763" spans="1:7" ht="15">
      <c r="A763" s="259" t="s">
        <v>232</v>
      </c>
      <c r="B763" s="260" t="s">
        <v>2594</v>
      </c>
      <c r="C763" s="260" t="s">
        <v>233</v>
      </c>
      <c r="D763" s="261" t="s">
        <v>234</v>
      </c>
      <c r="E763" s="259" t="s">
        <v>235</v>
      </c>
      <c r="F763" s="259" t="s">
        <v>236</v>
      </c>
      <c r="G763" s="259" t="s">
        <v>106</v>
      </c>
    </row>
    <row r="764" spans="1:7" ht="25.5">
      <c r="A764" s="262" t="s">
        <v>1538</v>
      </c>
      <c r="B764" s="263" t="s">
        <v>2595</v>
      </c>
      <c r="C764" s="263" t="s">
        <v>1539</v>
      </c>
      <c r="D764" s="264" t="s">
        <v>24</v>
      </c>
      <c r="E764" s="265">
        <v>1</v>
      </c>
      <c r="F764" s="266">
        <v>568.73</v>
      </c>
      <c r="G764" s="266">
        <v>568.73</v>
      </c>
    </row>
    <row r="765" spans="1:7">
      <c r="A765" s="267" t="s">
        <v>384</v>
      </c>
      <c r="B765" s="268" t="s">
        <v>2596</v>
      </c>
      <c r="C765" s="268" t="s">
        <v>385</v>
      </c>
      <c r="D765" s="269" t="s">
        <v>239</v>
      </c>
      <c r="E765" s="270">
        <v>0.54600000000000004</v>
      </c>
      <c r="F765" s="271">
        <v>31.13</v>
      </c>
      <c r="G765" s="271">
        <v>16.989999999999998</v>
      </c>
    </row>
    <row r="766" spans="1:7">
      <c r="A766" s="267" t="s">
        <v>340</v>
      </c>
      <c r="B766" s="268" t="s">
        <v>2596</v>
      </c>
      <c r="C766" s="268" t="s">
        <v>341</v>
      </c>
      <c r="D766" s="269" t="s">
        <v>239</v>
      </c>
      <c r="E766" s="270">
        <v>0.54600000000000004</v>
      </c>
      <c r="F766" s="271">
        <v>20.13</v>
      </c>
      <c r="G766" s="271">
        <v>10.99</v>
      </c>
    </row>
    <row r="767" spans="1:7" ht="25.5">
      <c r="A767" s="272" t="s">
        <v>2442</v>
      </c>
      <c r="B767" s="273" t="s">
        <v>2595</v>
      </c>
      <c r="C767" s="273" t="s">
        <v>1693</v>
      </c>
      <c r="D767" s="274" t="s">
        <v>24</v>
      </c>
      <c r="E767" s="275">
        <v>1</v>
      </c>
      <c r="F767" s="276">
        <v>540.75</v>
      </c>
      <c r="G767" s="276">
        <v>540.75</v>
      </c>
    </row>
    <row r="768" spans="1:7" ht="15">
      <c r="A768" s="259" t="s">
        <v>232</v>
      </c>
      <c r="B768" s="260" t="s">
        <v>2594</v>
      </c>
      <c r="C768" s="260" t="s">
        <v>233</v>
      </c>
      <c r="D768" s="261" t="s">
        <v>234</v>
      </c>
      <c r="E768" s="259" t="s">
        <v>235</v>
      </c>
      <c r="F768" s="259" t="s">
        <v>236</v>
      </c>
      <c r="G768" s="259" t="s">
        <v>106</v>
      </c>
    </row>
    <row r="769" spans="1:7" ht="25.5">
      <c r="A769" s="262" t="s">
        <v>1540</v>
      </c>
      <c r="B769" s="263" t="s">
        <v>2595</v>
      </c>
      <c r="C769" s="263" t="s">
        <v>454</v>
      </c>
      <c r="D769" s="264" t="s">
        <v>24</v>
      </c>
      <c r="E769" s="265">
        <v>1</v>
      </c>
      <c r="F769" s="266">
        <v>48.35</v>
      </c>
      <c r="G769" s="266">
        <v>48.35</v>
      </c>
    </row>
    <row r="770" spans="1:7">
      <c r="A770" s="267" t="s">
        <v>324</v>
      </c>
      <c r="B770" s="268" t="s">
        <v>2596</v>
      </c>
      <c r="C770" s="268" t="s">
        <v>325</v>
      </c>
      <c r="D770" s="269" t="s">
        <v>239</v>
      </c>
      <c r="E770" s="270">
        <v>0.20619999999999999</v>
      </c>
      <c r="F770" s="271">
        <v>20.87</v>
      </c>
      <c r="G770" s="271">
        <v>4.3</v>
      </c>
    </row>
    <row r="771" spans="1:7">
      <c r="A771" s="267" t="s">
        <v>322</v>
      </c>
      <c r="B771" s="268" t="s">
        <v>2596</v>
      </c>
      <c r="C771" s="268" t="s">
        <v>323</v>
      </c>
      <c r="D771" s="269" t="s">
        <v>239</v>
      </c>
      <c r="E771" s="270">
        <v>0.20619999999999999</v>
      </c>
      <c r="F771" s="271">
        <v>25.3</v>
      </c>
      <c r="G771" s="271">
        <v>5.21</v>
      </c>
    </row>
    <row r="772" spans="1:7" ht="25.5">
      <c r="A772" s="272" t="s">
        <v>348</v>
      </c>
      <c r="B772" s="273" t="s">
        <v>2596</v>
      </c>
      <c r="C772" s="273" t="s">
        <v>349</v>
      </c>
      <c r="D772" s="274" t="s">
        <v>24</v>
      </c>
      <c r="E772" s="275">
        <v>1</v>
      </c>
      <c r="F772" s="276">
        <v>2.62</v>
      </c>
      <c r="G772" s="276">
        <v>2.62</v>
      </c>
    </row>
    <row r="773" spans="1:7">
      <c r="A773" s="272" t="s">
        <v>2443</v>
      </c>
      <c r="B773" s="273" t="s">
        <v>2596</v>
      </c>
      <c r="C773" s="273" t="s">
        <v>2444</v>
      </c>
      <c r="D773" s="274" t="s">
        <v>24</v>
      </c>
      <c r="E773" s="275">
        <v>1</v>
      </c>
      <c r="F773" s="276">
        <v>32.590000000000003</v>
      </c>
      <c r="G773" s="276">
        <v>32.590000000000003</v>
      </c>
    </row>
    <row r="774" spans="1:7" ht="38.25">
      <c r="A774" s="272" t="s">
        <v>2445</v>
      </c>
      <c r="B774" s="273" t="s">
        <v>2596</v>
      </c>
      <c r="C774" s="273" t="s">
        <v>2446</v>
      </c>
      <c r="D774" s="274" t="s">
        <v>24</v>
      </c>
      <c r="E774" s="275">
        <v>1</v>
      </c>
      <c r="F774" s="276">
        <v>1.44</v>
      </c>
      <c r="G774" s="276">
        <v>1.44</v>
      </c>
    </row>
    <row r="775" spans="1:7" ht="25.5">
      <c r="A775" s="272" t="s">
        <v>2447</v>
      </c>
      <c r="B775" s="273" t="s">
        <v>2596</v>
      </c>
      <c r="C775" s="273" t="s">
        <v>2448</v>
      </c>
      <c r="D775" s="274" t="s">
        <v>24</v>
      </c>
      <c r="E775" s="275">
        <v>1</v>
      </c>
      <c r="F775" s="276">
        <v>2.19</v>
      </c>
      <c r="G775" s="276">
        <v>2.19</v>
      </c>
    </row>
    <row r="776" spans="1:7" ht="15">
      <c r="A776" s="259" t="s">
        <v>232</v>
      </c>
      <c r="B776" s="260" t="s">
        <v>2594</v>
      </c>
      <c r="C776" s="260" t="s">
        <v>233</v>
      </c>
      <c r="D776" s="261" t="s">
        <v>234</v>
      </c>
      <c r="E776" s="259" t="s">
        <v>235</v>
      </c>
      <c r="F776" s="259" t="s">
        <v>236</v>
      </c>
      <c r="G776" s="259" t="s">
        <v>106</v>
      </c>
    </row>
    <row r="777" spans="1:7" ht="25.5">
      <c r="A777" s="262" t="s">
        <v>1541</v>
      </c>
      <c r="B777" s="263" t="s">
        <v>2595</v>
      </c>
      <c r="C777" s="263" t="s">
        <v>1542</v>
      </c>
      <c r="D777" s="264" t="s">
        <v>24</v>
      </c>
      <c r="E777" s="265">
        <v>1</v>
      </c>
      <c r="F777" s="266">
        <v>81.010000000000005</v>
      </c>
      <c r="G777" s="266">
        <v>81.010000000000005</v>
      </c>
    </row>
    <row r="778" spans="1:7">
      <c r="A778" s="267" t="s">
        <v>324</v>
      </c>
      <c r="B778" s="268" t="s">
        <v>2596</v>
      </c>
      <c r="C778" s="268" t="s">
        <v>325</v>
      </c>
      <c r="D778" s="269" t="s">
        <v>239</v>
      </c>
      <c r="E778" s="270">
        <v>0.20619999999999999</v>
      </c>
      <c r="F778" s="271">
        <v>20.87</v>
      </c>
      <c r="G778" s="271">
        <v>4.3</v>
      </c>
    </row>
    <row r="779" spans="1:7">
      <c r="A779" s="267" t="s">
        <v>322</v>
      </c>
      <c r="B779" s="268" t="s">
        <v>2596</v>
      </c>
      <c r="C779" s="268" t="s">
        <v>323</v>
      </c>
      <c r="D779" s="269" t="s">
        <v>239</v>
      </c>
      <c r="E779" s="270">
        <v>0.20619999999999999</v>
      </c>
      <c r="F779" s="271">
        <v>25.3</v>
      </c>
      <c r="G779" s="271">
        <v>5.21</v>
      </c>
    </row>
    <row r="780" spans="1:7" ht="25.5">
      <c r="A780" s="272" t="s">
        <v>348</v>
      </c>
      <c r="B780" s="273" t="s">
        <v>2596</v>
      </c>
      <c r="C780" s="273" t="s">
        <v>349</v>
      </c>
      <c r="D780" s="274" t="s">
        <v>24</v>
      </c>
      <c r="E780" s="275">
        <v>1</v>
      </c>
      <c r="F780" s="276">
        <v>2.62</v>
      </c>
      <c r="G780" s="276">
        <v>2.62</v>
      </c>
    </row>
    <row r="781" spans="1:7">
      <c r="A781" s="272" t="s">
        <v>2443</v>
      </c>
      <c r="B781" s="273" t="s">
        <v>2596</v>
      </c>
      <c r="C781" s="273" t="s">
        <v>2444</v>
      </c>
      <c r="D781" s="274" t="s">
        <v>24</v>
      </c>
      <c r="E781" s="275">
        <v>2</v>
      </c>
      <c r="F781" s="276">
        <v>32.590000000000003</v>
      </c>
      <c r="G781" s="276">
        <v>65.180000000000007</v>
      </c>
    </row>
    <row r="782" spans="1:7" ht="38.25">
      <c r="A782" s="272" t="s">
        <v>2445</v>
      </c>
      <c r="B782" s="273" t="s">
        <v>2596</v>
      </c>
      <c r="C782" s="273" t="s">
        <v>2446</v>
      </c>
      <c r="D782" s="274" t="s">
        <v>24</v>
      </c>
      <c r="E782" s="275">
        <v>1</v>
      </c>
      <c r="F782" s="276">
        <v>1.44</v>
      </c>
      <c r="G782" s="276">
        <v>1.44</v>
      </c>
    </row>
    <row r="783" spans="1:7" ht="25.5">
      <c r="A783" s="272" t="s">
        <v>2449</v>
      </c>
      <c r="B783" s="273" t="s">
        <v>2596</v>
      </c>
      <c r="C783" s="273" t="s">
        <v>2450</v>
      </c>
      <c r="D783" s="274" t="s">
        <v>24</v>
      </c>
      <c r="E783" s="275">
        <v>1</v>
      </c>
      <c r="F783" s="276">
        <v>2.2599999999999998</v>
      </c>
      <c r="G783" s="276">
        <v>2.2599999999999998</v>
      </c>
    </row>
    <row r="784" spans="1:7" ht="15">
      <c r="A784" s="259" t="s">
        <v>232</v>
      </c>
      <c r="B784" s="260" t="s">
        <v>2594</v>
      </c>
      <c r="C784" s="260" t="s">
        <v>233</v>
      </c>
      <c r="D784" s="261" t="s">
        <v>234</v>
      </c>
      <c r="E784" s="259" t="s">
        <v>235</v>
      </c>
      <c r="F784" s="259" t="s">
        <v>236</v>
      </c>
      <c r="G784" s="259" t="s">
        <v>106</v>
      </c>
    </row>
    <row r="785" spans="1:7" ht="38.25">
      <c r="A785" s="262" t="s">
        <v>1545</v>
      </c>
      <c r="B785" s="263" t="s">
        <v>2595</v>
      </c>
      <c r="C785" s="263" t="s">
        <v>1546</v>
      </c>
      <c r="D785" s="264" t="s">
        <v>26</v>
      </c>
      <c r="E785" s="265">
        <v>1</v>
      </c>
      <c r="F785" s="266">
        <v>14.79</v>
      </c>
      <c r="G785" s="266">
        <v>14.79</v>
      </c>
    </row>
    <row r="786" spans="1:7">
      <c r="A786" s="267" t="s">
        <v>324</v>
      </c>
      <c r="B786" s="268" t="s">
        <v>2596</v>
      </c>
      <c r="C786" s="268" t="s">
        <v>325</v>
      </c>
      <c r="D786" s="269" t="s">
        <v>239</v>
      </c>
      <c r="E786" s="270">
        <v>0.16600000000000001</v>
      </c>
      <c r="F786" s="271">
        <v>20.87</v>
      </c>
      <c r="G786" s="271">
        <v>3.46</v>
      </c>
    </row>
    <row r="787" spans="1:7">
      <c r="A787" s="267" t="s">
        <v>322</v>
      </c>
      <c r="B787" s="268" t="s">
        <v>2596</v>
      </c>
      <c r="C787" s="268" t="s">
        <v>323</v>
      </c>
      <c r="D787" s="269" t="s">
        <v>239</v>
      </c>
      <c r="E787" s="270">
        <v>0.16600000000000001</v>
      </c>
      <c r="F787" s="271">
        <v>25.3</v>
      </c>
      <c r="G787" s="271">
        <v>4.1900000000000004</v>
      </c>
    </row>
    <row r="788" spans="1:7" ht="38.25">
      <c r="A788" s="272" t="s">
        <v>2451</v>
      </c>
      <c r="B788" s="273" t="s">
        <v>2596</v>
      </c>
      <c r="C788" s="273" t="s">
        <v>2452</v>
      </c>
      <c r="D788" s="274" t="s">
        <v>26</v>
      </c>
      <c r="E788" s="275">
        <v>1.0169999999999999</v>
      </c>
      <c r="F788" s="276">
        <v>7.03</v>
      </c>
      <c r="G788" s="276">
        <v>7.14</v>
      </c>
    </row>
    <row r="789" spans="1:7" ht="15">
      <c r="A789" s="259" t="s">
        <v>232</v>
      </c>
      <c r="B789" s="260" t="s">
        <v>2594</v>
      </c>
      <c r="C789" s="260" t="s">
        <v>233</v>
      </c>
      <c r="D789" s="261" t="s">
        <v>234</v>
      </c>
      <c r="E789" s="259" t="s">
        <v>235</v>
      </c>
      <c r="F789" s="259" t="s">
        <v>236</v>
      </c>
      <c r="G789" s="259" t="s">
        <v>106</v>
      </c>
    </row>
    <row r="790" spans="1:7" ht="38.25">
      <c r="A790" s="262" t="s">
        <v>1547</v>
      </c>
      <c r="B790" s="263" t="s">
        <v>2595</v>
      </c>
      <c r="C790" s="263" t="s">
        <v>1548</v>
      </c>
      <c r="D790" s="264" t="s">
        <v>26</v>
      </c>
      <c r="E790" s="265">
        <v>1</v>
      </c>
      <c r="F790" s="266">
        <v>12.52</v>
      </c>
      <c r="G790" s="266">
        <v>12.52</v>
      </c>
    </row>
    <row r="791" spans="1:7">
      <c r="A791" s="267" t="s">
        <v>324</v>
      </c>
      <c r="B791" s="268" t="s">
        <v>2596</v>
      </c>
      <c r="C791" s="268" t="s">
        <v>325</v>
      </c>
      <c r="D791" s="269" t="s">
        <v>239</v>
      </c>
      <c r="E791" s="270">
        <v>0.10299999999999999</v>
      </c>
      <c r="F791" s="271">
        <v>20.87</v>
      </c>
      <c r="G791" s="271">
        <v>2.14</v>
      </c>
    </row>
    <row r="792" spans="1:7">
      <c r="A792" s="267" t="s">
        <v>322</v>
      </c>
      <c r="B792" s="268" t="s">
        <v>2596</v>
      </c>
      <c r="C792" s="268" t="s">
        <v>323</v>
      </c>
      <c r="D792" s="269" t="s">
        <v>239</v>
      </c>
      <c r="E792" s="270">
        <v>0.10299999999999999</v>
      </c>
      <c r="F792" s="271">
        <v>25.3</v>
      </c>
      <c r="G792" s="271">
        <v>2.6</v>
      </c>
    </row>
    <row r="793" spans="1:7" ht="25.5">
      <c r="A793" s="272" t="s">
        <v>2453</v>
      </c>
      <c r="B793" s="273" t="s">
        <v>2596</v>
      </c>
      <c r="C793" s="273" t="s">
        <v>2454</v>
      </c>
      <c r="D793" s="274" t="s">
        <v>210</v>
      </c>
      <c r="E793" s="275">
        <v>2.3E-3</v>
      </c>
      <c r="F793" s="276">
        <v>24.95</v>
      </c>
      <c r="G793" s="276">
        <v>0.05</v>
      </c>
    </row>
    <row r="794" spans="1:7" ht="38.25">
      <c r="A794" s="272" t="s">
        <v>2451</v>
      </c>
      <c r="B794" s="273" t="s">
        <v>2596</v>
      </c>
      <c r="C794" s="273" t="s">
        <v>2452</v>
      </c>
      <c r="D794" s="274" t="s">
        <v>26</v>
      </c>
      <c r="E794" s="275">
        <v>1.1000000000000001</v>
      </c>
      <c r="F794" s="276">
        <v>7.03</v>
      </c>
      <c r="G794" s="276">
        <v>7.73</v>
      </c>
    </row>
    <row r="795" spans="1:7" ht="15">
      <c r="A795" s="259" t="s">
        <v>232</v>
      </c>
      <c r="B795" s="260" t="s">
        <v>2594</v>
      </c>
      <c r="C795" s="260" t="s">
        <v>233</v>
      </c>
      <c r="D795" s="261" t="s">
        <v>234</v>
      </c>
      <c r="E795" s="259" t="s">
        <v>235</v>
      </c>
      <c r="F795" s="259" t="s">
        <v>236</v>
      </c>
      <c r="G795" s="259" t="s">
        <v>106</v>
      </c>
    </row>
    <row r="796" spans="1:7" ht="38.25">
      <c r="A796" s="262" t="s">
        <v>1549</v>
      </c>
      <c r="B796" s="263" t="s">
        <v>2595</v>
      </c>
      <c r="C796" s="263" t="s">
        <v>1550</v>
      </c>
      <c r="D796" s="264" t="s">
        <v>26</v>
      </c>
      <c r="E796" s="265">
        <v>1</v>
      </c>
      <c r="F796" s="266">
        <v>29.38</v>
      </c>
      <c r="G796" s="266">
        <v>29.38</v>
      </c>
    </row>
    <row r="797" spans="1:7">
      <c r="A797" s="267" t="s">
        <v>324</v>
      </c>
      <c r="B797" s="268" t="s">
        <v>2596</v>
      </c>
      <c r="C797" s="268" t="s">
        <v>325</v>
      </c>
      <c r="D797" s="269" t="s">
        <v>239</v>
      </c>
      <c r="E797" s="270">
        <v>0.123</v>
      </c>
      <c r="F797" s="271">
        <v>20.87</v>
      </c>
      <c r="G797" s="271">
        <v>2.56</v>
      </c>
    </row>
    <row r="798" spans="1:7">
      <c r="A798" s="267" t="s">
        <v>322</v>
      </c>
      <c r="B798" s="268" t="s">
        <v>2596</v>
      </c>
      <c r="C798" s="268" t="s">
        <v>323</v>
      </c>
      <c r="D798" s="269" t="s">
        <v>239</v>
      </c>
      <c r="E798" s="270">
        <v>0.123</v>
      </c>
      <c r="F798" s="271">
        <v>25.3</v>
      </c>
      <c r="G798" s="271">
        <v>3.11</v>
      </c>
    </row>
    <row r="799" spans="1:7" ht="63.75">
      <c r="A799" s="267" t="s">
        <v>2455</v>
      </c>
      <c r="B799" s="268" t="s">
        <v>2596</v>
      </c>
      <c r="C799" s="268" t="s">
        <v>2456</v>
      </c>
      <c r="D799" s="269" t="s">
        <v>26</v>
      </c>
      <c r="E799" s="270">
        <v>1</v>
      </c>
      <c r="F799" s="271">
        <v>15.98</v>
      </c>
      <c r="G799" s="271">
        <v>15.98</v>
      </c>
    </row>
    <row r="800" spans="1:7" ht="38.25">
      <c r="A800" s="272" t="s">
        <v>2451</v>
      </c>
      <c r="B800" s="273" t="s">
        <v>2596</v>
      </c>
      <c r="C800" s="273" t="s">
        <v>2452</v>
      </c>
      <c r="D800" s="274" t="s">
        <v>26</v>
      </c>
      <c r="E800" s="275">
        <v>1.1000000000000001</v>
      </c>
      <c r="F800" s="276">
        <v>7.03</v>
      </c>
      <c r="G800" s="276">
        <v>7.73</v>
      </c>
    </row>
    <row r="801" spans="1:7" ht="15">
      <c r="A801" s="259" t="s">
        <v>232</v>
      </c>
      <c r="B801" s="260" t="s">
        <v>2594</v>
      </c>
      <c r="C801" s="260" t="s">
        <v>233</v>
      </c>
      <c r="D801" s="261" t="s">
        <v>234</v>
      </c>
      <c r="E801" s="259" t="s">
        <v>235</v>
      </c>
      <c r="F801" s="259" t="s">
        <v>236</v>
      </c>
      <c r="G801" s="259" t="s">
        <v>106</v>
      </c>
    </row>
    <row r="802" spans="1:7">
      <c r="A802" s="262" t="s">
        <v>1551</v>
      </c>
      <c r="B802" s="263" t="s">
        <v>2595</v>
      </c>
      <c r="C802" s="263" t="s">
        <v>564</v>
      </c>
      <c r="D802" s="264" t="s">
        <v>24</v>
      </c>
      <c r="E802" s="265">
        <v>1</v>
      </c>
      <c r="F802" s="266">
        <v>11.63</v>
      </c>
      <c r="G802" s="266">
        <v>11.63</v>
      </c>
    </row>
    <row r="803" spans="1:7">
      <c r="A803" s="267" t="s">
        <v>322</v>
      </c>
      <c r="B803" s="268" t="s">
        <v>2596</v>
      </c>
      <c r="C803" s="268" t="s">
        <v>323</v>
      </c>
      <c r="D803" s="269" t="s">
        <v>239</v>
      </c>
      <c r="E803" s="270">
        <v>0.2</v>
      </c>
      <c r="F803" s="271">
        <v>25.3</v>
      </c>
      <c r="G803" s="271">
        <v>5.0599999999999996</v>
      </c>
    </row>
    <row r="804" spans="1:7">
      <c r="A804" s="267" t="s">
        <v>324</v>
      </c>
      <c r="B804" s="268" t="s">
        <v>2596</v>
      </c>
      <c r="C804" s="268" t="s">
        <v>325</v>
      </c>
      <c r="D804" s="269" t="s">
        <v>239</v>
      </c>
      <c r="E804" s="270">
        <v>0.15</v>
      </c>
      <c r="F804" s="271">
        <v>20.87</v>
      </c>
      <c r="G804" s="271">
        <v>3.13</v>
      </c>
    </row>
    <row r="805" spans="1:7">
      <c r="A805" s="272" t="s">
        <v>2457</v>
      </c>
      <c r="B805" s="273" t="s">
        <v>2595</v>
      </c>
      <c r="C805" s="273" t="s">
        <v>1676</v>
      </c>
      <c r="D805" s="274" t="s">
        <v>24</v>
      </c>
      <c r="E805" s="275">
        <v>1</v>
      </c>
      <c r="F805" s="276">
        <v>3.44</v>
      </c>
      <c r="G805" s="276">
        <v>3.44</v>
      </c>
    </row>
    <row r="806" spans="1:7" ht="15">
      <c r="A806" s="259" t="s">
        <v>232</v>
      </c>
      <c r="B806" s="260" t="s">
        <v>2594</v>
      </c>
      <c r="C806" s="260" t="s">
        <v>233</v>
      </c>
      <c r="D806" s="261" t="s">
        <v>234</v>
      </c>
      <c r="E806" s="259" t="s">
        <v>235</v>
      </c>
      <c r="F806" s="259" t="s">
        <v>236</v>
      </c>
      <c r="G806" s="259" t="s">
        <v>106</v>
      </c>
    </row>
    <row r="807" spans="1:7">
      <c r="A807" s="262" t="s">
        <v>1554</v>
      </c>
      <c r="B807" s="263" t="s">
        <v>2595</v>
      </c>
      <c r="C807" s="263" t="s">
        <v>457</v>
      </c>
      <c r="D807" s="264" t="s">
        <v>24</v>
      </c>
      <c r="E807" s="265">
        <v>1</v>
      </c>
      <c r="F807" s="266">
        <v>37.61</v>
      </c>
      <c r="G807" s="266">
        <v>37.61</v>
      </c>
    </row>
    <row r="808" spans="1:7">
      <c r="A808" s="267" t="s">
        <v>324</v>
      </c>
      <c r="B808" s="268" t="s">
        <v>2596</v>
      </c>
      <c r="C808" s="268" t="s">
        <v>325</v>
      </c>
      <c r="D808" s="269" t="s">
        <v>239</v>
      </c>
      <c r="E808" s="270">
        <v>0.61899999999999999</v>
      </c>
      <c r="F808" s="271">
        <v>20.87</v>
      </c>
      <c r="G808" s="271">
        <v>12.91</v>
      </c>
    </row>
    <row r="809" spans="1:7" ht="25.5">
      <c r="A809" s="272" t="s">
        <v>2458</v>
      </c>
      <c r="B809" s="273" t="s">
        <v>2596</v>
      </c>
      <c r="C809" s="273" t="s">
        <v>2459</v>
      </c>
      <c r="D809" s="274" t="s">
        <v>24</v>
      </c>
      <c r="E809" s="275">
        <v>1</v>
      </c>
      <c r="F809" s="276">
        <v>24.7</v>
      </c>
      <c r="G809" s="276">
        <v>24.7</v>
      </c>
    </row>
    <row r="810" spans="1:7" ht="15">
      <c r="A810" s="259" t="s">
        <v>232</v>
      </c>
      <c r="B810" s="260" t="s">
        <v>2594</v>
      </c>
      <c r="C810" s="260" t="s">
        <v>233</v>
      </c>
      <c r="D810" s="261" t="s">
        <v>234</v>
      </c>
      <c r="E810" s="259" t="s">
        <v>235</v>
      </c>
      <c r="F810" s="259" t="s">
        <v>236</v>
      </c>
      <c r="G810" s="259" t="s">
        <v>106</v>
      </c>
    </row>
    <row r="811" spans="1:7">
      <c r="A811" s="262" t="s">
        <v>1555</v>
      </c>
      <c r="B811" s="263" t="s">
        <v>2595</v>
      </c>
      <c r="C811" s="263" t="s">
        <v>513</v>
      </c>
      <c r="D811" s="264" t="s">
        <v>24</v>
      </c>
      <c r="E811" s="265">
        <v>1</v>
      </c>
      <c r="F811" s="266">
        <v>57.01</v>
      </c>
      <c r="G811" s="266">
        <v>57.01</v>
      </c>
    </row>
    <row r="812" spans="1:7">
      <c r="A812" s="267" t="s">
        <v>322</v>
      </c>
      <c r="B812" s="268" t="s">
        <v>2596</v>
      </c>
      <c r="C812" s="268" t="s">
        <v>323</v>
      </c>
      <c r="D812" s="269" t="s">
        <v>239</v>
      </c>
      <c r="E812" s="270">
        <v>0.2</v>
      </c>
      <c r="F812" s="271">
        <v>25.3</v>
      </c>
      <c r="G812" s="271">
        <v>5.0599999999999996</v>
      </c>
    </row>
    <row r="813" spans="1:7">
      <c r="A813" s="267" t="s">
        <v>324</v>
      </c>
      <c r="B813" s="268" t="s">
        <v>2596</v>
      </c>
      <c r="C813" s="268" t="s">
        <v>325</v>
      </c>
      <c r="D813" s="269" t="s">
        <v>239</v>
      </c>
      <c r="E813" s="270">
        <v>0.2</v>
      </c>
      <c r="F813" s="271">
        <v>20.87</v>
      </c>
      <c r="G813" s="271">
        <v>4.17</v>
      </c>
    </row>
    <row r="814" spans="1:7">
      <c r="A814" s="272" t="s">
        <v>2460</v>
      </c>
      <c r="B814" s="273" t="s">
        <v>2595</v>
      </c>
      <c r="C814" s="273" t="s">
        <v>1637</v>
      </c>
      <c r="D814" s="274" t="s">
        <v>24</v>
      </c>
      <c r="E814" s="275">
        <v>1</v>
      </c>
      <c r="F814" s="276">
        <v>47.78</v>
      </c>
      <c r="G814" s="276">
        <v>47.78</v>
      </c>
    </row>
    <row r="815" spans="1:7" ht="15">
      <c r="A815" s="259" t="s">
        <v>232</v>
      </c>
      <c r="B815" s="260" t="s">
        <v>2594</v>
      </c>
      <c r="C815" s="260" t="s">
        <v>233</v>
      </c>
      <c r="D815" s="261" t="s">
        <v>234</v>
      </c>
      <c r="E815" s="259" t="s">
        <v>235</v>
      </c>
      <c r="F815" s="259" t="s">
        <v>236</v>
      </c>
      <c r="G815" s="259" t="s">
        <v>106</v>
      </c>
    </row>
    <row r="816" spans="1:7" ht="25.5">
      <c r="A816" s="262" t="s">
        <v>1556</v>
      </c>
      <c r="B816" s="263" t="s">
        <v>2595</v>
      </c>
      <c r="C816" s="263" t="s">
        <v>1557</v>
      </c>
      <c r="D816" s="264" t="s">
        <v>24</v>
      </c>
      <c r="E816" s="265">
        <v>1</v>
      </c>
      <c r="F816" s="266">
        <v>69</v>
      </c>
      <c r="G816" s="266">
        <v>69</v>
      </c>
    </row>
    <row r="817" spans="1:7">
      <c r="A817" s="267" t="s">
        <v>322</v>
      </c>
      <c r="B817" s="268" t="s">
        <v>2596</v>
      </c>
      <c r="C817" s="268" t="s">
        <v>323</v>
      </c>
      <c r="D817" s="269" t="s">
        <v>239</v>
      </c>
      <c r="E817" s="270">
        <v>0.2</v>
      </c>
      <c r="F817" s="271">
        <v>25.3</v>
      </c>
      <c r="G817" s="271">
        <v>5.0599999999999996</v>
      </c>
    </row>
    <row r="818" spans="1:7">
      <c r="A818" s="267" t="s">
        <v>324</v>
      </c>
      <c r="B818" s="268" t="s">
        <v>2596</v>
      </c>
      <c r="C818" s="268" t="s">
        <v>325</v>
      </c>
      <c r="D818" s="269" t="s">
        <v>239</v>
      </c>
      <c r="E818" s="270">
        <v>0.2</v>
      </c>
      <c r="F818" s="271">
        <v>20.87</v>
      </c>
      <c r="G818" s="271">
        <v>4.17</v>
      </c>
    </row>
    <row r="819" spans="1:7">
      <c r="A819" s="272" t="s">
        <v>2461</v>
      </c>
      <c r="B819" s="273" t="s">
        <v>2595</v>
      </c>
      <c r="C819" s="273" t="s">
        <v>1700</v>
      </c>
      <c r="D819" s="274" t="s">
        <v>24</v>
      </c>
      <c r="E819" s="275">
        <v>1</v>
      </c>
      <c r="F819" s="276">
        <v>59.77</v>
      </c>
      <c r="G819" s="276">
        <v>59.77</v>
      </c>
    </row>
    <row r="820" spans="1:7" ht="15">
      <c r="A820" s="259" t="s">
        <v>232</v>
      </c>
      <c r="B820" s="260" t="s">
        <v>2594</v>
      </c>
      <c r="C820" s="260" t="s">
        <v>233</v>
      </c>
      <c r="D820" s="261" t="s">
        <v>234</v>
      </c>
      <c r="E820" s="259" t="s">
        <v>235</v>
      </c>
      <c r="F820" s="259" t="s">
        <v>236</v>
      </c>
      <c r="G820" s="259" t="s">
        <v>106</v>
      </c>
    </row>
    <row r="821" spans="1:7">
      <c r="A821" s="262" t="s">
        <v>1560</v>
      </c>
      <c r="B821" s="263" t="s">
        <v>2595</v>
      </c>
      <c r="C821" s="263" t="s">
        <v>1561</v>
      </c>
      <c r="D821" s="264" t="s">
        <v>26</v>
      </c>
      <c r="E821" s="265">
        <v>1</v>
      </c>
      <c r="F821" s="266">
        <v>20.49</v>
      </c>
      <c r="G821" s="266">
        <v>20.49</v>
      </c>
    </row>
    <row r="822" spans="1:7">
      <c r="A822" s="267" t="s">
        <v>322</v>
      </c>
      <c r="B822" s="268" t="s">
        <v>2596</v>
      </c>
      <c r="C822" s="268" t="s">
        <v>323</v>
      </c>
      <c r="D822" s="269" t="s">
        <v>239</v>
      </c>
      <c r="E822" s="270">
        <v>0.25</v>
      </c>
      <c r="F822" s="271">
        <v>25.3</v>
      </c>
      <c r="G822" s="271">
        <v>6.32</v>
      </c>
    </row>
    <row r="823" spans="1:7">
      <c r="A823" s="267" t="s">
        <v>324</v>
      </c>
      <c r="B823" s="268" t="s">
        <v>2596</v>
      </c>
      <c r="C823" s="268" t="s">
        <v>325</v>
      </c>
      <c r="D823" s="269" t="s">
        <v>239</v>
      </c>
      <c r="E823" s="270">
        <v>0.25</v>
      </c>
      <c r="F823" s="271">
        <v>20.87</v>
      </c>
      <c r="G823" s="271">
        <v>5.21</v>
      </c>
    </row>
    <row r="824" spans="1:7">
      <c r="A824" s="272" t="s">
        <v>2416</v>
      </c>
      <c r="B824" s="273" t="s">
        <v>2596</v>
      </c>
      <c r="C824" s="273" t="s">
        <v>2417</v>
      </c>
      <c r="D824" s="274" t="s">
        <v>26</v>
      </c>
      <c r="E824" s="275">
        <v>1</v>
      </c>
      <c r="F824" s="276">
        <v>8.9600000000000009</v>
      </c>
      <c r="G824" s="276">
        <v>8.9600000000000009</v>
      </c>
    </row>
    <row r="825" spans="1:7" ht="15">
      <c r="A825" s="259" t="s">
        <v>232</v>
      </c>
      <c r="B825" s="260" t="s">
        <v>2594</v>
      </c>
      <c r="C825" s="260" t="s">
        <v>233</v>
      </c>
      <c r="D825" s="261" t="s">
        <v>234</v>
      </c>
      <c r="E825" s="259" t="s">
        <v>235</v>
      </c>
      <c r="F825" s="259" t="s">
        <v>236</v>
      </c>
      <c r="G825" s="259" t="s">
        <v>106</v>
      </c>
    </row>
    <row r="826" spans="1:7" ht="25.5">
      <c r="A826" s="262" t="s">
        <v>1564</v>
      </c>
      <c r="B826" s="263" t="s">
        <v>2595</v>
      </c>
      <c r="C826" s="263" t="s">
        <v>591</v>
      </c>
      <c r="D826" s="264" t="s">
        <v>24</v>
      </c>
      <c r="E826" s="265">
        <v>1</v>
      </c>
      <c r="F826" s="266">
        <v>13.03</v>
      </c>
      <c r="G826" s="266">
        <v>13.03</v>
      </c>
    </row>
    <row r="827" spans="1:7">
      <c r="A827" s="267" t="s">
        <v>324</v>
      </c>
      <c r="B827" s="268" t="s">
        <v>2596</v>
      </c>
      <c r="C827" s="268" t="s">
        <v>325</v>
      </c>
      <c r="D827" s="269" t="s">
        <v>239</v>
      </c>
      <c r="E827" s="270">
        <v>0.247</v>
      </c>
      <c r="F827" s="271">
        <v>20.87</v>
      </c>
      <c r="G827" s="271">
        <v>5.15</v>
      </c>
    </row>
    <row r="828" spans="1:7">
      <c r="A828" s="267" t="s">
        <v>322</v>
      </c>
      <c r="B828" s="268" t="s">
        <v>2596</v>
      </c>
      <c r="C828" s="268" t="s">
        <v>323</v>
      </c>
      <c r="D828" s="269" t="s">
        <v>239</v>
      </c>
      <c r="E828" s="270">
        <v>0.247</v>
      </c>
      <c r="F828" s="271">
        <v>25.3</v>
      </c>
      <c r="G828" s="271">
        <v>6.24</v>
      </c>
    </row>
    <row r="829" spans="1:7" ht="38.25">
      <c r="A829" s="272" t="s">
        <v>2462</v>
      </c>
      <c r="B829" s="273" t="s">
        <v>2595</v>
      </c>
      <c r="C829" s="273" t="s">
        <v>2463</v>
      </c>
      <c r="D829" s="274" t="s">
        <v>24</v>
      </c>
      <c r="E829" s="275">
        <v>1</v>
      </c>
      <c r="F829" s="276">
        <v>1.64</v>
      </c>
      <c r="G829" s="276">
        <v>1.64</v>
      </c>
    </row>
    <row r="830" spans="1:7" ht="15">
      <c r="A830" s="259" t="s">
        <v>232</v>
      </c>
      <c r="B830" s="260" t="s">
        <v>2594</v>
      </c>
      <c r="C830" s="260" t="s">
        <v>233</v>
      </c>
      <c r="D830" s="261" t="s">
        <v>234</v>
      </c>
      <c r="E830" s="259" t="s">
        <v>235</v>
      </c>
      <c r="F830" s="259" t="s">
        <v>236</v>
      </c>
      <c r="G830" s="259" t="s">
        <v>106</v>
      </c>
    </row>
    <row r="831" spans="1:7">
      <c r="A831" s="262" t="s">
        <v>1565</v>
      </c>
      <c r="B831" s="263" t="s">
        <v>2595</v>
      </c>
      <c r="C831" s="263" t="s">
        <v>547</v>
      </c>
      <c r="D831" s="264" t="s">
        <v>24</v>
      </c>
      <c r="E831" s="265">
        <v>1</v>
      </c>
      <c r="F831" s="266">
        <v>148.37</v>
      </c>
      <c r="G831" s="266">
        <v>148.37</v>
      </c>
    </row>
    <row r="832" spans="1:7">
      <c r="A832" s="267" t="s">
        <v>384</v>
      </c>
      <c r="B832" s="268" t="s">
        <v>2596</v>
      </c>
      <c r="C832" s="268" t="s">
        <v>385</v>
      </c>
      <c r="D832" s="269" t="s">
        <v>239</v>
      </c>
      <c r="E832" s="270">
        <v>1</v>
      </c>
      <c r="F832" s="271">
        <v>31.13</v>
      </c>
      <c r="G832" s="271">
        <v>31.13</v>
      </c>
    </row>
    <row r="833" spans="1:7">
      <c r="A833" s="272" t="s">
        <v>2464</v>
      </c>
      <c r="B833" s="273" t="s">
        <v>2595</v>
      </c>
      <c r="C833" s="273" t="s">
        <v>1662</v>
      </c>
      <c r="D833" s="274" t="s">
        <v>24</v>
      </c>
      <c r="E833" s="275">
        <v>1</v>
      </c>
      <c r="F833" s="276">
        <v>117.24</v>
      </c>
      <c r="G833" s="276">
        <v>117.24</v>
      </c>
    </row>
    <row r="834" spans="1:7" ht="15">
      <c r="A834" s="259" t="s">
        <v>232</v>
      </c>
      <c r="B834" s="260" t="s">
        <v>2594</v>
      </c>
      <c r="C834" s="260" t="s">
        <v>233</v>
      </c>
      <c r="D834" s="261" t="s">
        <v>234</v>
      </c>
      <c r="E834" s="259" t="s">
        <v>235</v>
      </c>
      <c r="F834" s="259" t="s">
        <v>236</v>
      </c>
      <c r="G834" s="259" t="s">
        <v>106</v>
      </c>
    </row>
    <row r="835" spans="1:7">
      <c r="A835" s="262" t="s">
        <v>1566</v>
      </c>
      <c r="B835" s="263" t="s">
        <v>2595</v>
      </c>
      <c r="C835" s="263" t="s">
        <v>1567</v>
      </c>
      <c r="D835" s="264" t="s">
        <v>24</v>
      </c>
      <c r="E835" s="265">
        <v>1</v>
      </c>
      <c r="F835" s="266">
        <v>545.14</v>
      </c>
      <c r="G835" s="266">
        <v>545.14</v>
      </c>
    </row>
    <row r="836" spans="1:7">
      <c r="A836" s="267" t="s">
        <v>384</v>
      </c>
      <c r="B836" s="268" t="s">
        <v>2596</v>
      </c>
      <c r="C836" s="268" t="s">
        <v>385</v>
      </c>
      <c r="D836" s="269" t="s">
        <v>239</v>
      </c>
      <c r="E836" s="270">
        <v>2.1</v>
      </c>
      <c r="F836" s="271">
        <v>31.13</v>
      </c>
      <c r="G836" s="271">
        <v>65.37</v>
      </c>
    </row>
    <row r="837" spans="1:7">
      <c r="A837" s="267" t="s">
        <v>340</v>
      </c>
      <c r="B837" s="268" t="s">
        <v>2596</v>
      </c>
      <c r="C837" s="268" t="s">
        <v>341</v>
      </c>
      <c r="D837" s="269" t="s">
        <v>239</v>
      </c>
      <c r="E837" s="270">
        <v>2.1</v>
      </c>
      <c r="F837" s="271">
        <v>20.13</v>
      </c>
      <c r="G837" s="271">
        <v>42.27</v>
      </c>
    </row>
    <row r="838" spans="1:7">
      <c r="A838" s="272" t="s">
        <v>2465</v>
      </c>
      <c r="B838" s="273" t="s">
        <v>2595</v>
      </c>
      <c r="C838" s="273" t="s">
        <v>1567</v>
      </c>
      <c r="D838" s="274" t="s">
        <v>24</v>
      </c>
      <c r="E838" s="275">
        <v>1</v>
      </c>
      <c r="F838" s="276">
        <v>437.5</v>
      </c>
      <c r="G838" s="276">
        <v>437.5</v>
      </c>
    </row>
    <row r="839" spans="1:7" ht="15">
      <c r="A839" s="259" t="s">
        <v>232</v>
      </c>
      <c r="B839" s="260" t="s">
        <v>2594</v>
      </c>
      <c r="C839" s="260" t="s">
        <v>233</v>
      </c>
      <c r="D839" s="261" t="s">
        <v>234</v>
      </c>
      <c r="E839" s="259" t="s">
        <v>235</v>
      </c>
      <c r="F839" s="259" t="s">
        <v>236</v>
      </c>
      <c r="G839" s="259" t="s">
        <v>106</v>
      </c>
    </row>
    <row r="840" spans="1:7">
      <c r="A840" s="262" t="s">
        <v>1568</v>
      </c>
      <c r="B840" s="263" t="s">
        <v>2595</v>
      </c>
      <c r="C840" s="263" t="s">
        <v>1569</v>
      </c>
      <c r="D840" s="264" t="s">
        <v>24</v>
      </c>
      <c r="E840" s="265">
        <v>1</v>
      </c>
      <c r="F840" s="266">
        <v>134.53</v>
      </c>
      <c r="G840" s="266">
        <v>134.53</v>
      </c>
    </row>
    <row r="841" spans="1:7">
      <c r="A841" s="267" t="s">
        <v>322</v>
      </c>
      <c r="B841" s="268" t="s">
        <v>2596</v>
      </c>
      <c r="C841" s="268" t="s">
        <v>323</v>
      </c>
      <c r="D841" s="269" t="s">
        <v>239</v>
      </c>
      <c r="E841" s="270">
        <v>0.2</v>
      </c>
      <c r="F841" s="271">
        <v>25.3</v>
      </c>
      <c r="G841" s="271">
        <v>5.0599999999999996</v>
      </c>
    </row>
    <row r="842" spans="1:7">
      <c r="A842" s="267" t="s">
        <v>240</v>
      </c>
      <c r="B842" s="268" t="s">
        <v>2596</v>
      </c>
      <c r="C842" s="268" t="s">
        <v>241</v>
      </c>
      <c r="D842" s="269" t="s">
        <v>239</v>
      </c>
      <c r="E842" s="270">
        <v>0.2</v>
      </c>
      <c r="F842" s="271">
        <v>19.29</v>
      </c>
      <c r="G842" s="271">
        <v>3.85</v>
      </c>
    </row>
    <row r="843" spans="1:7">
      <c r="A843" s="272" t="s">
        <v>2466</v>
      </c>
      <c r="B843" s="273" t="s">
        <v>2595</v>
      </c>
      <c r="C843" s="273" t="s">
        <v>1683</v>
      </c>
      <c r="D843" s="274" t="s">
        <v>24</v>
      </c>
      <c r="E843" s="275">
        <v>1</v>
      </c>
      <c r="F843" s="276">
        <v>124.74</v>
      </c>
      <c r="G843" s="276">
        <v>124.74</v>
      </c>
    </row>
    <row r="844" spans="1:7">
      <c r="A844" s="272" t="s">
        <v>372</v>
      </c>
      <c r="B844" s="273" t="s">
        <v>2596</v>
      </c>
      <c r="C844" s="273" t="s">
        <v>373</v>
      </c>
      <c r="D844" s="274" t="s">
        <v>24</v>
      </c>
      <c r="E844" s="275">
        <v>2</v>
      </c>
      <c r="F844" s="276">
        <v>0.44</v>
      </c>
      <c r="G844" s="276">
        <v>0.88</v>
      </c>
    </row>
    <row r="845" spans="1:7" ht="15">
      <c r="A845" s="259" t="s">
        <v>232</v>
      </c>
      <c r="B845" s="260" t="s">
        <v>2594</v>
      </c>
      <c r="C845" s="260" t="s">
        <v>233</v>
      </c>
      <c r="D845" s="261" t="s">
        <v>234</v>
      </c>
      <c r="E845" s="259" t="s">
        <v>235</v>
      </c>
      <c r="F845" s="259" t="s">
        <v>236</v>
      </c>
      <c r="G845" s="259" t="s">
        <v>106</v>
      </c>
    </row>
    <row r="846" spans="1:7" ht="38.25">
      <c r="A846" s="262" t="s">
        <v>1570</v>
      </c>
      <c r="B846" s="263" t="s">
        <v>2595</v>
      </c>
      <c r="C846" s="263" t="s">
        <v>1571</v>
      </c>
      <c r="D846" s="264" t="s">
        <v>24</v>
      </c>
      <c r="E846" s="265">
        <v>1</v>
      </c>
      <c r="F846" s="266">
        <v>122.61</v>
      </c>
      <c r="G846" s="266">
        <v>122.61</v>
      </c>
    </row>
    <row r="847" spans="1:7">
      <c r="A847" s="267" t="s">
        <v>322</v>
      </c>
      <c r="B847" s="268" t="s">
        <v>2596</v>
      </c>
      <c r="C847" s="268" t="s">
        <v>323</v>
      </c>
      <c r="D847" s="269" t="s">
        <v>239</v>
      </c>
      <c r="E847" s="270">
        <v>0.1</v>
      </c>
      <c r="F847" s="271">
        <v>25.3</v>
      </c>
      <c r="G847" s="271">
        <v>2.5299999999999998</v>
      </c>
    </row>
    <row r="848" spans="1:7">
      <c r="A848" s="267" t="s">
        <v>324</v>
      </c>
      <c r="B848" s="268" t="s">
        <v>2596</v>
      </c>
      <c r="C848" s="268" t="s">
        <v>325</v>
      </c>
      <c r="D848" s="269" t="s">
        <v>239</v>
      </c>
      <c r="E848" s="270">
        <v>0.1</v>
      </c>
      <c r="F848" s="271">
        <v>20.87</v>
      </c>
      <c r="G848" s="271">
        <v>2.08</v>
      </c>
    </row>
    <row r="849" spans="1:7">
      <c r="A849" s="272" t="s">
        <v>2467</v>
      </c>
      <c r="B849" s="273" t="s">
        <v>2595</v>
      </c>
      <c r="C849" s="273" t="s">
        <v>1652</v>
      </c>
      <c r="D849" s="274" t="s">
        <v>24</v>
      </c>
      <c r="E849" s="275">
        <v>1</v>
      </c>
      <c r="F849" s="276">
        <v>118</v>
      </c>
      <c r="G849" s="276">
        <v>118</v>
      </c>
    </row>
    <row r="850" spans="1:7" ht="15">
      <c r="A850" s="259" t="s">
        <v>232</v>
      </c>
      <c r="B850" s="260" t="s">
        <v>2594</v>
      </c>
      <c r="C850" s="260" t="s">
        <v>233</v>
      </c>
      <c r="D850" s="261" t="s">
        <v>234</v>
      </c>
      <c r="E850" s="259" t="s">
        <v>235</v>
      </c>
      <c r="F850" s="259" t="s">
        <v>236</v>
      </c>
      <c r="G850" s="259" t="s">
        <v>106</v>
      </c>
    </row>
    <row r="851" spans="1:7" ht="25.5">
      <c r="A851" s="262" t="s">
        <v>1572</v>
      </c>
      <c r="B851" s="263" t="s">
        <v>2595</v>
      </c>
      <c r="C851" s="263" t="s">
        <v>1573</v>
      </c>
      <c r="D851" s="264" t="s">
        <v>24</v>
      </c>
      <c r="E851" s="265">
        <v>1</v>
      </c>
      <c r="F851" s="266">
        <v>14893</v>
      </c>
      <c r="G851" s="266">
        <v>14893</v>
      </c>
    </row>
    <row r="852" spans="1:7">
      <c r="A852" s="267" t="s">
        <v>340</v>
      </c>
      <c r="B852" s="268" t="s">
        <v>2596</v>
      </c>
      <c r="C852" s="268" t="s">
        <v>341</v>
      </c>
      <c r="D852" s="269" t="s">
        <v>239</v>
      </c>
      <c r="E852" s="270">
        <v>1</v>
      </c>
      <c r="F852" s="271">
        <v>20.13</v>
      </c>
      <c r="G852" s="271">
        <v>20.13</v>
      </c>
    </row>
    <row r="853" spans="1:7">
      <c r="A853" s="267" t="s">
        <v>322</v>
      </c>
      <c r="B853" s="268" t="s">
        <v>2596</v>
      </c>
      <c r="C853" s="268" t="s">
        <v>323</v>
      </c>
      <c r="D853" s="269" t="s">
        <v>239</v>
      </c>
      <c r="E853" s="270">
        <v>0.3</v>
      </c>
      <c r="F853" s="271">
        <v>25.3</v>
      </c>
      <c r="G853" s="271">
        <v>7.59</v>
      </c>
    </row>
    <row r="854" spans="1:7">
      <c r="A854" s="272" t="s">
        <v>2468</v>
      </c>
      <c r="B854" s="273" t="s">
        <v>2595</v>
      </c>
      <c r="C854" s="273" t="s">
        <v>1704</v>
      </c>
      <c r="D854" s="274" t="s">
        <v>24</v>
      </c>
      <c r="E854" s="275">
        <v>1</v>
      </c>
      <c r="F854" s="276">
        <v>14865.28</v>
      </c>
      <c r="G854" s="276">
        <v>14865.28</v>
      </c>
    </row>
    <row r="855" spans="1:7" ht="15">
      <c r="A855" s="259" t="s">
        <v>232</v>
      </c>
      <c r="B855" s="260" t="s">
        <v>2594</v>
      </c>
      <c r="C855" s="260" t="s">
        <v>233</v>
      </c>
      <c r="D855" s="261" t="s">
        <v>234</v>
      </c>
      <c r="E855" s="259" t="s">
        <v>235</v>
      </c>
      <c r="F855" s="259" t="s">
        <v>236</v>
      </c>
      <c r="G855" s="259" t="s">
        <v>106</v>
      </c>
    </row>
    <row r="856" spans="1:7" ht="25.5">
      <c r="A856" s="262" t="s">
        <v>1574</v>
      </c>
      <c r="B856" s="263" t="s">
        <v>2595</v>
      </c>
      <c r="C856" s="263" t="s">
        <v>1575</v>
      </c>
      <c r="D856" s="264" t="s">
        <v>24</v>
      </c>
      <c r="E856" s="265">
        <v>1</v>
      </c>
      <c r="F856" s="266">
        <v>78693.11</v>
      </c>
      <c r="G856" s="266">
        <v>78693.11</v>
      </c>
    </row>
    <row r="857" spans="1:7">
      <c r="A857" s="267" t="s">
        <v>384</v>
      </c>
      <c r="B857" s="268" t="s">
        <v>2596</v>
      </c>
      <c r="C857" s="268" t="s">
        <v>385</v>
      </c>
      <c r="D857" s="269" t="s">
        <v>239</v>
      </c>
      <c r="E857" s="270">
        <v>0.1</v>
      </c>
      <c r="F857" s="271">
        <v>31.13</v>
      </c>
      <c r="G857" s="271">
        <v>3.11</v>
      </c>
    </row>
    <row r="858" spans="1:7">
      <c r="A858" s="272" t="s">
        <v>2469</v>
      </c>
      <c r="B858" s="273" t="s">
        <v>2595</v>
      </c>
      <c r="C858" s="273" t="s">
        <v>1709</v>
      </c>
      <c r="D858" s="274" t="s">
        <v>24</v>
      </c>
      <c r="E858" s="275">
        <v>1</v>
      </c>
      <c r="F858" s="276">
        <v>78690</v>
      </c>
      <c r="G858" s="276">
        <v>78690</v>
      </c>
    </row>
    <row r="859" spans="1:7" ht="15">
      <c r="A859" s="259" t="s">
        <v>232</v>
      </c>
      <c r="B859" s="260" t="s">
        <v>2594</v>
      </c>
      <c r="C859" s="260" t="s">
        <v>233</v>
      </c>
      <c r="D859" s="261" t="s">
        <v>234</v>
      </c>
      <c r="E859" s="259" t="s">
        <v>235</v>
      </c>
      <c r="F859" s="259" t="s">
        <v>236</v>
      </c>
      <c r="G859" s="259" t="s">
        <v>106</v>
      </c>
    </row>
    <row r="860" spans="1:7" ht="25.5">
      <c r="A860" s="262" t="s">
        <v>1576</v>
      </c>
      <c r="B860" s="263" t="s">
        <v>2595</v>
      </c>
      <c r="C860" s="263" t="s">
        <v>1577</v>
      </c>
      <c r="D860" s="264" t="s">
        <v>24</v>
      </c>
      <c r="E860" s="265">
        <v>1</v>
      </c>
      <c r="F860" s="266">
        <v>83988.11</v>
      </c>
      <c r="G860" s="266">
        <v>83988.11</v>
      </c>
    </row>
    <row r="861" spans="1:7">
      <c r="A861" s="267" t="s">
        <v>384</v>
      </c>
      <c r="B861" s="268" t="s">
        <v>2596</v>
      </c>
      <c r="C861" s="268" t="s">
        <v>385</v>
      </c>
      <c r="D861" s="269" t="s">
        <v>239</v>
      </c>
      <c r="E861" s="270">
        <v>0.1</v>
      </c>
      <c r="F861" s="271">
        <v>31.13</v>
      </c>
      <c r="G861" s="271">
        <v>3.11</v>
      </c>
    </row>
    <row r="862" spans="1:7" ht="25.5">
      <c r="A862" s="272" t="s">
        <v>2470</v>
      </c>
      <c r="B862" s="273" t="s">
        <v>2595</v>
      </c>
      <c r="C862" s="273" t="s">
        <v>1710</v>
      </c>
      <c r="D862" s="274" t="s">
        <v>24</v>
      </c>
      <c r="E862" s="275">
        <v>1</v>
      </c>
      <c r="F862" s="276">
        <v>83985</v>
      </c>
      <c r="G862" s="276">
        <v>83985</v>
      </c>
    </row>
    <row r="863" spans="1:7" ht="15">
      <c r="A863" s="259" t="s">
        <v>232</v>
      </c>
      <c r="B863" s="260" t="s">
        <v>2594</v>
      </c>
      <c r="C863" s="260" t="s">
        <v>233</v>
      </c>
      <c r="D863" s="261" t="s">
        <v>234</v>
      </c>
      <c r="E863" s="259" t="s">
        <v>235</v>
      </c>
      <c r="F863" s="259" t="s">
        <v>236</v>
      </c>
      <c r="G863" s="259" t="s">
        <v>106</v>
      </c>
    </row>
    <row r="864" spans="1:7" ht="25.5">
      <c r="A864" s="262" t="s">
        <v>1578</v>
      </c>
      <c r="B864" s="263" t="s">
        <v>2595</v>
      </c>
      <c r="C864" s="263" t="s">
        <v>1579</v>
      </c>
      <c r="D864" s="264" t="s">
        <v>24</v>
      </c>
      <c r="E864" s="265">
        <v>1</v>
      </c>
      <c r="F864" s="266">
        <v>136923.10999999999</v>
      </c>
      <c r="G864" s="266">
        <v>136923.10999999999</v>
      </c>
    </row>
    <row r="865" spans="1:7">
      <c r="A865" s="267" t="s">
        <v>384</v>
      </c>
      <c r="B865" s="268" t="s">
        <v>2596</v>
      </c>
      <c r="C865" s="268" t="s">
        <v>385</v>
      </c>
      <c r="D865" s="269" t="s">
        <v>239</v>
      </c>
      <c r="E865" s="270">
        <v>0.1</v>
      </c>
      <c r="F865" s="271">
        <v>31.13</v>
      </c>
      <c r="G865" s="271">
        <v>3.11</v>
      </c>
    </row>
    <row r="866" spans="1:7">
      <c r="A866" s="272" t="s">
        <v>2471</v>
      </c>
      <c r="B866" s="273" t="s">
        <v>2595</v>
      </c>
      <c r="C866" s="273" t="s">
        <v>1711</v>
      </c>
      <c r="D866" s="274" t="s">
        <v>24</v>
      </c>
      <c r="E866" s="275">
        <v>1</v>
      </c>
      <c r="F866" s="276">
        <v>136920</v>
      </c>
      <c r="G866" s="276">
        <v>136920</v>
      </c>
    </row>
    <row r="867" spans="1:7" ht="15">
      <c r="A867" s="259" t="s">
        <v>232</v>
      </c>
      <c r="B867" s="260" t="s">
        <v>2594</v>
      </c>
      <c r="C867" s="260" t="s">
        <v>233</v>
      </c>
      <c r="D867" s="261" t="s">
        <v>234</v>
      </c>
      <c r="E867" s="259" t="s">
        <v>235</v>
      </c>
      <c r="F867" s="259" t="s">
        <v>236</v>
      </c>
      <c r="G867" s="259" t="s">
        <v>106</v>
      </c>
    </row>
    <row r="868" spans="1:7">
      <c r="A868" s="262" t="s">
        <v>1580</v>
      </c>
      <c r="B868" s="263" t="s">
        <v>2595</v>
      </c>
      <c r="C868" s="263" t="s">
        <v>1581</v>
      </c>
      <c r="D868" s="264" t="s">
        <v>24</v>
      </c>
      <c r="E868" s="265">
        <v>1</v>
      </c>
      <c r="F868" s="266">
        <v>3001.11</v>
      </c>
      <c r="G868" s="266">
        <v>3001.11</v>
      </c>
    </row>
    <row r="869" spans="1:7">
      <c r="A869" s="267" t="s">
        <v>384</v>
      </c>
      <c r="B869" s="268" t="s">
        <v>2596</v>
      </c>
      <c r="C869" s="268" t="s">
        <v>385</v>
      </c>
      <c r="D869" s="269" t="s">
        <v>239</v>
      </c>
      <c r="E869" s="270">
        <v>0.1</v>
      </c>
      <c r="F869" s="271">
        <v>31.13</v>
      </c>
      <c r="G869" s="271">
        <v>3.11</v>
      </c>
    </row>
    <row r="870" spans="1:7">
      <c r="A870" s="272" t="s">
        <v>2472</v>
      </c>
      <c r="B870" s="273" t="s">
        <v>2595</v>
      </c>
      <c r="C870" s="273" t="s">
        <v>1712</v>
      </c>
      <c r="D870" s="274" t="s">
        <v>24</v>
      </c>
      <c r="E870" s="275">
        <v>1</v>
      </c>
      <c r="F870" s="276">
        <v>2998</v>
      </c>
      <c r="G870" s="276">
        <v>2998</v>
      </c>
    </row>
    <row r="871" spans="1:7" ht="15">
      <c r="A871" s="259" t="s">
        <v>232</v>
      </c>
      <c r="B871" s="260" t="s">
        <v>2594</v>
      </c>
      <c r="C871" s="260" t="s">
        <v>233</v>
      </c>
      <c r="D871" s="261" t="s">
        <v>234</v>
      </c>
      <c r="E871" s="259" t="s">
        <v>235</v>
      </c>
      <c r="F871" s="259" t="s">
        <v>236</v>
      </c>
      <c r="G871" s="259" t="s">
        <v>106</v>
      </c>
    </row>
    <row r="872" spans="1:7">
      <c r="A872" s="262" t="s">
        <v>228</v>
      </c>
      <c r="B872" s="263" t="s">
        <v>2595</v>
      </c>
      <c r="C872" s="263" t="s">
        <v>229</v>
      </c>
      <c r="D872" s="264" t="s">
        <v>24</v>
      </c>
      <c r="E872" s="265">
        <v>1</v>
      </c>
      <c r="F872" s="266">
        <v>236.8</v>
      </c>
      <c r="G872" s="266">
        <v>236.8</v>
      </c>
    </row>
    <row r="873" spans="1:7">
      <c r="A873" s="267" t="s">
        <v>240</v>
      </c>
      <c r="B873" s="268" t="s">
        <v>2596</v>
      </c>
      <c r="C873" s="268" t="s">
        <v>241</v>
      </c>
      <c r="D873" s="269" t="s">
        <v>239</v>
      </c>
      <c r="E873" s="270">
        <v>0.5</v>
      </c>
      <c r="F873" s="271">
        <v>19.29</v>
      </c>
      <c r="G873" s="271">
        <v>9.64</v>
      </c>
    </row>
    <row r="874" spans="1:7">
      <c r="A874" s="267" t="s">
        <v>251</v>
      </c>
      <c r="B874" s="268" t="s">
        <v>2596</v>
      </c>
      <c r="C874" s="268" t="s">
        <v>252</v>
      </c>
      <c r="D874" s="269" t="s">
        <v>239</v>
      </c>
      <c r="E874" s="270">
        <v>0.5</v>
      </c>
      <c r="F874" s="271">
        <v>24.33</v>
      </c>
      <c r="G874" s="271">
        <v>12.16</v>
      </c>
    </row>
    <row r="875" spans="1:7">
      <c r="A875" s="272" t="s">
        <v>330</v>
      </c>
      <c r="B875" s="273" t="s">
        <v>2595</v>
      </c>
      <c r="C875" s="273" t="s">
        <v>229</v>
      </c>
      <c r="D875" s="274" t="s">
        <v>24</v>
      </c>
      <c r="E875" s="275">
        <v>1</v>
      </c>
      <c r="F875" s="276">
        <v>215</v>
      </c>
      <c r="G875" s="276">
        <v>215</v>
      </c>
    </row>
    <row r="876" spans="1:7" ht="15">
      <c r="A876" s="259" t="s">
        <v>232</v>
      </c>
      <c r="B876" s="260" t="s">
        <v>2594</v>
      </c>
      <c r="C876" s="260" t="s">
        <v>233</v>
      </c>
      <c r="D876" s="261" t="s">
        <v>234</v>
      </c>
      <c r="E876" s="259" t="s">
        <v>235</v>
      </c>
      <c r="F876" s="259" t="s">
        <v>236</v>
      </c>
      <c r="G876" s="259" t="s">
        <v>106</v>
      </c>
    </row>
    <row r="877" spans="1:7" ht="38.25">
      <c r="A877" s="262" t="s">
        <v>1590</v>
      </c>
      <c r="B877" s="263" t="s">
        <v>2595</v>
      </c>
      <c r="C877" s="263" t="s">
        <v>483</v>
      </c>
      <c r="D877" s="264" t="s">
        <v>24</v>
      </c>
      <c r="E877" s="265">
        <v>1</v>
      </c>
      <c r="F877" s="266">
        <v>23.05</v>
      </c>
      <c r="G877" s="266">
        <v>23.05</v>
      </c>
    </row>
    <row r="878" spans="1:7">
      <c r="A878" s="267" t="s">
        <v>251</v>
      </c>
      <c r="B878" s="268" t="s">
        <v>2596</v>
      </c>
      <c r="C878" s="268" t="s">
        <v>252</v>
      </c>
      <c r="D878" s="269" t="s">
        <v>239</v>
      </c>
      <c r="E878" s="270">
        <v>0.15</v>
      </c>
      <c r="F878" s="271">
        <v>24.33</v>
      </c>
      <c r="G878" s="271">
        <v>3.64</v>
      </c>
    </row>
    <row r="879" spans="1:7" ht="38.25">
      <c r="A879" s="272" t="s">
        <v>344</v>
      </c>
      <c r="B879" s="273" t="s">
        <v>2596</v>
      </c>
      <c r="C879" s="273" t="s">
        <v>345</v>
      </c>
      <c r="D879" s="274" t="s">
        <v>24</v>
      </c>
      <c r="E879" s="275">
        <v>1</v>
      </c>
      <c r="F879" s="276">
        <v>19.11</v>
      </c>
      <c r="G879" s="276">
        <v>19.11</v>
      </c>
    </row>
    <row r="880" spans="1:7" ht="25.5">
      <c r="A880" s="272" t="s">
        <v>2473</v>
      </c>
      <c r="B880" s="273" t="s">
        <v>2596</v>
      </c>
      <c r="C880" s="273" t="s">
        <v>2474</v>
      </c>
      <c r="D880" s="274" t="s">
        <v>24</v>
      </c>
      <c r="E880" s="275">
        <v>6</v>
      </c>
      <c r="F880" s="276">
        <v>0.05</v>
      </c>
      <c r="G880" s="276">
        <v>0.3</v>
      </c>
    </row>
    <row r="881" spans="1:7" ht="15">
      <c r="A881" s="259" t="s">
        <v>232</v>
      </c>
      <c r="B881" s="260" t="s">
        <v>2594</v>
      </c>
      <c r="C881" s="260" t="s">
        <v>233</v>
      </c>
      <c r="D881" s="261" t="s">
        <v>234</v>
      </c>
      <c r="E881" s="259" t="s">
        <v>235</v>
      </c>
      <c r="F881" s="259" t="s">
        <v>236</v>
      </c>
      <c r="G881" s="259" t="s">
        <v>106</v>
      </c>
    </row>
    <row r="882" spans="1:7" ht="38.25">
      <c r="A882" s="262" t="s">
        <v>1592</v>
      </c>
      <c r="B882" s="263" t="s">
        <v>2595</v>
      </c>
      <c r="C882" s="263" t="s">
        <v>537</v>
      </c>
      <c r="D882" s="264" t="s">
        <v>24</v>
      </c>
      <c r="E882" s="265">
        <v>1</v>
      </c>
      <c r="F882" s="266">
        <v>26.04</v>
      </c>
      <c r="G882" s="266">
        <v>26.04</v>
      </c>
    </row>
    <row r="883" spans="1:7">
      <c r="A883" s="267" t="s">
        <v>251</v>
      </c>
      <c r="B883" s="268" t="s">
        <v>2596</v>
      </c>
      <c r="C883" s="268" t="s">
        <v>252</v>
      </c>
      <c r="D883" s="269" t="s">
        <v>239</v>
      </c>
      <c r="E883" s="270">
        <v>0.15</v>
      </c>
      <c r="F883" s="271">
        <v>24.33</v>
      </c>
      <c r="G883" s="271">
        <v>3.64</v>
      </c>
    </row>
    <row r="884" spans="1:7" ht="25.5">
      <c r="A884" s="272" t="s">
        <v>2473</v>
      </c>
      <c r="B884" s="273" t="s">
        <v>2596</v>
      </c>
      <c r="C884" s="273" t="s">
        <v>2474</v>
      </c>
      <c r="D884" s="274" t="s">
        <v>24</v>
      </c>
      <c r="E884" s="275">
        <v>6</v>
      </c>
      <c r="F884" s="276">
        <v>0.05</v>
      </c>
      <c r="G884" s="276">
        <v>0.3</v>
      </c>
    </row>
    <row r="885" spans="1:7" ht="38.25">
      <c r="A885" s="272" t="s">
        <v>338</v>
      </c>
      <c r="B885" s="273" t="s">
        <v>2596</v>
      </c>
      <c r="C885" s="273" t="s">
        <v>339</v>
      </c>
      <c r="D885" s="274" t="s">
        <v>24</v>
      </c>
      <c r="E885" s="275">
        <v>1</v>
      </c>
      <c r="F885" s="276">
        <v>22.1</v>
      </c>
      <c r="G885" s="276">
        <v>22.1</v>
      </c>
    </row>
    <row r="886" spans="1:7" ht="15">
      <c r="A886" s="259" t="s">
        <v>232</v>
      </c>
      <c r="B886" s="260" t="s">
        <v>2594</v>
      </c>
      <c r="C886" s="260" t="s">
        <v>233</v>
      </c>
      <c r="D886" s="261" t="s">
        <v>234</v>
      </c>
      <c r="E886" s="259" t="s">
        <v>235</v>
      </c>
      <c r="F886" s="259" t="s">
        <v>236</v>
      </c>
      <c r="G886" s="259" t="s">
        <v>106</v>
      </c>
    </row>
    <row r="887" spans="1:7" ht="38.25">
      <c r="A887" s="262" t="s">
        <v>1594</v>
      </c>
      <c r="B887" s="263" t="s">
        <v>2595</v>
      </c>
      <c r="C887" s="263" t="s">
        <v>572</v>
      </c>
      <c r="D887" s="264" t="s">
        <v>24</v>
      </c>
      <c r="E887" s="265">
        <v>1</v>
      </c>
      <c r="F887" s="266">
        <v>39.479999999999997</v>
      </c>
      <c r="G887" s="266">
        <v>39.479999999999997</v>
      </c>
    </row>
    <row r="888" spans="1:7">
      <c r="A888" s="267" t="s">
        <v>240</v>
      </c>
      <c r="B888" s="268" t="s">
        <v>2596</v>
      </c>
      <c r="C888" s="268" t="s">
        <v>241</v>
      </c>
      <c r="D888" s="269" t="s">
        <v>239</v>
      </c>
      <c r="E888" s="270">
        <v>0.2</v>
      </c>
      <c r="F888" s="271">
        <v>19.29</v>
      </c>
      <c r="G888" s="271">
        <v>3.85</v>
      </c>
    </row>
    <row r="889" spans="1:7" ht="38.25">
      <c r="A889" s="272" t="s">
        <v>2475</v>
      </c>
      <c r="B889" s="273" t="s">
        <v>2596</v>
      </c>
      <c r="C889" s="273" t="s">
        <v>2476</v>
      </c>
      <c r="D889" s="274" t="s">
        <v>24</v>
      </c>
      <c r="E889" s="275">
        <v>1</v>
      </c>
      <c r="F889" s="276">
        <v>35.630000000000003</v>
      </c>
      <c r="G889" s="276">
        <v>35.630000000000003</v>
      </c>
    </row>
    <row r="890" spans="1:7" ht="15">
      <c r="A890" s="259" t="s">
        <v>232</v>
      </c>
      <c r="B890" s="260" t="s">
        <v>2594</v>
      </c>
      <c r="C890" s="260" t="s">
        <v>233</v>
      </c>
      <c r="D890" s="261" t="s">
        <v>234</v>
      </c>
      <c r="E890" s="259" t="s">
        <v>235</v>
      </c>
      <c r="F890" s="259" t="s">
        <v>236</v>
      </c>
      <c r="G890" s="259" t="s">
        <v>106</v>
      </c>
    </row>
    <row r="891" spans="1:7" ht="25.5">
      <c r="A891" s="262" t="s">
        <v>1597</v>
      </c>
      <c r="B891" s="263" t="s">
        <v>2595</v>
      </c>
      <c r="C891" s="263" t="s">
        <v>1598</v>
      </c>
      <c r="D891" s="264" t="s">
        <v>24</v>
      </c>
      <c r="E891" s="265">
        <v>1</v>
      </c>
      <c r="F891" s="266">
        <v>79.680000000000007</v>
      </c>
      <c r="G891" s="266">
        <v>79.680000000000007</v>
      </c>
    </row>
    <row r="892" spans="1:7">
      <c r="A892" s="267" t="s">
        <v>240</v>
      </c>
      <c r="B892" s="268" t="s">
        <v>2596</v>
      </c>
      <c r="C892" s="268" t="s">
        <v>241</v>
      </c>
      <c r="D892" s="269" t="s">
        <v>239</v>
      </c>
      <c r="E892" s="270">
        <v>0.2</v>
      </c>
      <c r="F892" s="271">
        <v>19.29</v>
      </c>
      <c r="G892" s="271">
        <v>3.85</v>
      </c>
    </row>
    <row r="893" spans="1:7">
      <c r="A893" s="272" t="s">
        <v>2477</v>
      </c>
      <c r="B893" s="273" t="s">
        <v>2595</v>
      </c>
      <c r="C893" s="273" t="s">
        <v>2478</v>
      </c>
      <c r="D893" s="274" t="s">
        <v>24</v>
      </c>
      <c r="E893" s="275">
        <v>1</v>
      </c>
      <c r="F893" s="276">
        <v>75.83</v>
      </c>
      <c r="G893" s="276">
        <v>75.83</v>
      </c>
    </row>
    <row r="894" spans="1:7" ht="15">
      <c r="A894" s="259" t="s">
        <v>232</v>
      </c>
      <c r="B894" s="260" t="s">
        <v>2594</v>
      </c>
      <c r="C894" s="260" t="s">
        <v>233</v>
      </c>
      <c r="D894" s="261" t="s">
        <v>234</v>
      </c>
      <c r="E894" s="259" t="s">
        <v>235</v>
      </c>
      <c r="F894" s="259" t="s">
        <v>236</v>
      </c>
      <c r="G894" s="259" t="s">
        <v>106</v>
      </c>
    </row>
    <row r="895" spans="1:7" ht="25.5">
      <c r="A895" s="262" t="s">
        <v>1600</v>
      </c>
      <c r="B895" s="263" t="s">
        <v>2595</v>
      </c>
      <c r="C895" s="263" t="s">
        <v>1601</v>
      </c>
      <c r="D895" s="264" t="s">
        <v>24</v>
      </c>
      <c r="E895" s="265">
        <v>1</v>
      </c>
      <c r="F895" s="266">
        <v>10</v>
      </c>
      <c r="G895" s="266">
        <v>10</v>
      </c>
    </row>
    <row r="896" spans="1:7">
      <c r="A896" s="267" t="s">
        <v>240</v>
      </c>
      <c r="B896" s="268" t="s">
        <v>2596</v>
      </c>
      <c r="C896" s="268" t="s">
        <v>241</v>
      </c>
      <c r="D896" s="269" t="s">
        <v>239</v>
      </c>
      <c r="E896" s="270">
        <v>0.2</v>
      </c>
      <c r="F896" s="271">
        <v>19.29</v>
      </c>
      <c r="G896" s="271">
        <v>3.85</v>
      </c>
    </row>
    <row r="897" spans="1:7">
      <c r="A897" s="272" t="s">
        <v>2479</v>
      </c>
      <c r="B897" s="273" t="s">
        <v>2595</v>
      </c>
      <c r="C897" s="273" t="s">
        <v>1738</v>
      </c>
      <c r="D897" s="274" t="s">
        <v>24</v>
      </c>
      <c r="E897" s="275">
        <v>1</v>
      </c>
      <c r="F897" s="276">
        <v>6.15</v>
      </c>
      <c r="G897" s="276">
        <v>6.15</v>
      </c>
    </row>
    <row r="898" spans="1:7" ht="15">
      <c r="A898" s="259" t="s">
        <v>232</v>
      </c>
      <c r="B898" s="260" t="s">
        <v>2594</v>
      </c>
      <c r="C898" s="260" t="s">
        <v>233</v>
      </c>
      <c r="D898" s="261" t="s">
        <v>234</v>
      </c>
      <c r="E898" s="259" t="s">
        <v>235</v>
      </c>
      <c r="F898" s="259" t="s">
        <v>236</v>
      </c>
      <c r="G898" s="259" t="s">
        <v>106</v>
      </c>
    </row>
    <row r="899" spans="1:7">
      <c r="A899" s="262" t="s">
        <v>226</v>
      </c>
      <c r="B899" s="263" t="s">
        <v>2595</v>
      </c>
      <c r="C899" s="263" t="s">
        <v>227</v>
      </c>
      <c r="D899" s="264" t="s">
        <v>24</v>
      </c>
      <c r="E899" s="265">
        <v>1</v>
      </c>
      <c r="F899" s="266">
        <v>271.55</v>
      </c>
      <c r="G899" s="266">
        <v>271.55</v>
      </c>
    </row>
    <row r="900" spans="1:7">
      <c r="A900" s="267" t="s">
        <v>322</v>
      </c>
      <c r="B900" s="268" t="s">
        <v>2596</v>
      </c>
      <c r="C900" s="268" t="s">
        <v>323</v>
      </c>
      <c r="D900" s="269" t="s">
        <v>239</v>
      </c>
      <c r="E900" s="270">
        <v>0.28999999999999998</v>
      </c>
      <c r="F900" s="271">
        <v>25.3</v>
      </c>
      <c r="G900" s="271">
        <v>7.33</v>
      </c>
    </row>
    <row r="901" spans="1:7">
      <c r="A901" s="267" t="s">
        <v>324</v>
      </c>
      <c r="B901" s="268" t="s">
        <v>2596</v>
      </c>
      <c r="C901" s="268" t="s">
        <v>325</v>
      </c>
      <c r="D901" s="269" t="s">
        <v>239</v>
      </c>
      <c r="E901" s="270">
        <v>0.28999999999999998</v>
      </c>
      <c r="F901" s="271">
        <v>20.87</v>
      </c>
      <c r="G901" s="271">
        <v>6.05</v>
      </c>
    </row>
    <row r="902" spans="1:7">
      <c r="A902" s="272" t="s">
        <v>326</v>
      </c>
      <c r="B902" s="273" t="s">
        <v>2595</v>
      </c>
      <c r="C902" s="273" t="s">
        <v>327</v>
      </c>
      <c r="D902" s="274" t="s">
        <v>24</v>
      </c>
      <c r="E902" s="275">
        <v>1</v>
      </c>
      <c r="F902" s="276">
        <v>258.17</v>
      </c>
      <c r="G902" s="276">
        <v>258.17</v>
      </c>
    </row>
    <row r="903" spans="1:7" ht="15">
      <c r="A903" s="259" t="s">
        <v>232</v>
      </c>
      <c r="B903" s="260" t="s">
        <v>2594</v>
      </c>
      <c r="C903" s="260" t="s">
        <v>233</v>
      </c>
      <c r="D903" s="261" t="s">
        <v>234</v>
      </c>
      <c r="E903" s="259" t="s">
        <v>235</v>
      </c>
      <c r="F903" s="259" t="s">
        <v>236</v>
      </c>
      <c r="G903" s="259" t="s">
        <v>106</v>
      </c>
    </row>
    <row r="904" spans="1:7">
      <c r="A904" s="262" t="s">
        <v>1606</v>
      </c>
      <c r="B904" s="263" t="s">
        <v>2595</v>
      </c>
      <c r="C904" s="263" t="s">
        <v>1607</v>
      </c>
      <c r="D904" s="264" t="s">
        <v>24</v>
      </c>
      <c r="E904" s="265">
        <v>1</v>
      </c>
      <c r="F904" s="266">
        <v>75.59</v>
      </c>
      <c r="G904" s="266">
        <v>75.59</v>
      </c>
    </row>
    <row r="905" spans="1:7">
      <c r="A905" s="267" t="s">
        <v>322</v>
      </c>
      <c r="B905" s="268" t="s">
        <v>2596</v>
      </c>
      <c r="C905" s="268" t="s">
        <v>323</v>
      </c>
      <c r="D905" s="269" t="s">
        <v>239</v>
      </c>
      <c r="E905" s="270">
        <v>0.16669999999999999</v>
      </c>
      <c r="F905" s="271">
        <v>25.3</v>
      </c>
      <c r="G905" s="271">
        <v>4.21</v>
      </c>
    </row>
    <row r="906" spans="1:7">
      <c r="A906" s="267" t="s">
        <v>324</v>
      </c>
      <c r="B906" s="268" t="s">
        <v>2596</v>
      </c>
      <c r="C906" s="268" t="s">
        <v>325</v>
      </c>
      <c r="D906" s="269" t="s">
        <v>239</v>
      </c>
      <c r="E906" s="270">
        <v>0.16669999999999999</v>
      </c>
      <c r="F906" s="271">
        <v>20.87</v>
      </c>
      <c r="G906" s="271">
        <v>3.47</v>
      </c>
    </row>
    <row r="907" spans="1:7">
      <c r="A907" s="272" t="s">
        <v>328</v>
      </c>
      <c r="B907" s="273" t="s">
        <v>2595</v>
      </c>
      <c r="C907" s="273" t="s">
        <v>329</v>
      </c>
      <c r="D907" s="274" t="s">
        <v>24</v>
      </c>
      <c r="E907" s="275">
        <v>1</v>
      </c>
      <c r="F907" s="276">
        <v>67.91</v>
      </c>
      <c r="G907" s="276">
        <v>67.91</v>
      </c>
    </row>
    <row r="908" spans="1:7" ht="15">
      <c r="A908" s="259" t="s">
        <v>232</v>
      </c>
      <c r="B908" s="260" t="s">
        <v>2594</v>
      </c>
      <c r="C908" s="260" t="s">
        <v>233</v>
      </c>
      <c r="D908" s="261" t="s">
        <v>234</v>
      </c>
      <c r="E908" s="259" t="s">
        <v>235</v>
      </c>
      <c r="F908" s="259" t="s">
        <v>236</v>
      </c>
      <c r="G908" s="259" t="s">
        <v>106</v>
      </c>
    </row>
    <row r="909" spans="1:7" ht="51">
      <c r="A909" s="262" t="s">
        <v>1627</v>
      </c>
      <c r="B909" s="263" t="s">
        <v>2595</v>
      </c>
      <c r="C909" s="263" t="s">
        <v>1628</v>
      </c>
      <c r="D909" s="264" t="s">
        <v>24</v>
      </c>
      <c r="E909" s="265">
        <v>1</v>
      </c>
      <c r="F909" s="266">
        <v>975.61</v>
      </c>
      <c r="G909" s="266">
        <v>975.61</v>
      </c>
    </row>
    <row r="910" spans="1:7" ht="25.5">
      <c r="A910" s="267" t="s">
        <v>311</v>
      </c>
      <c r="B910" s="268" t="s">
        <v>2596</v>
      </c>
      <c r="C910" s="268" t="s">
        <v>312</v>
      </c>
      <c r="D910" s="269" t="s">
        <v>239</v>
      </c>
      <c r="E910" s="270">
        <v>3.0369999999999999</v>
      </c>
      <c r="F910" s="271">
        <v>19.89</v>
      </c>
      <c r="G910" s="271">
        <v>60.4</v>
      </c>
    </row>
    <row r="911" spans="1:7" ht="25.5">
      <c r="A911" s="267" t="s">
        <v>274</v>
      </c>
      <c r="B911" s="268" t="s">
        <v>2596</v>
      </c>
      <c r="C911" s="268" t="s">
        <v>275</v>
      </c>
      <c r="D911" s="269" t="s">
        <v>239</v>
      </c>
      <c r="E911" s="270">
        <v>3.0369999999999999</v>
      </c>
      <c r="F911" s="271">
        <v>24.24</v>
      </c>
      <c r="G911" s="271">
        <v>73.61</v>
      </c>
    </row>
    <row r="912" spans="1:7" ht="38.25">
      <c r="A912" s="267" t="s">
        <v>2480</v>
      </c>
      <c r="B912" s="268" t="s">
        <v>2596</v>
      </c>
      <c r="C912" s="268" t="s">
        <v>2481</v>
      </c>
      <c r="D912" s="269" t="s">
        <v>24</v>
      </c>
      <c r="E912" s="270">
        <v>1</v>
      </c>
      <c r="F912" s="271">
        <v>78.86</v>
      </c>
      <c r="G912" s="271">
        <v>78.86</v>
      </c>
    </row>
    <row r="913" spans="1:7" ht="38.25">
      <c r="A913" s="272" t="s">
        <v>331</v>
      </c>
      <c r="B913" s="273" t="s">
        <v>2596</v>
      </c>
      <c r="C913" s="273" t="s">
        <v>332</v>
      </c>
      <c r="D913" s="274" t="s">
        <v>24</v>
      </c>
      <c r="E913" s="275">
        <v>4</v>
      </c>
      <c r="F913" s="276">
        <v>0.71</v>
      </c>
      <c r="G913" s="276">
        <v>2.84</v>
      </c>
    </row>
    <row r="914" spans="1:7" ht="25.5">
      <c r="A914" s="272" t="s">
        <v>337</v>
      </c>
      <c r="B914" s="273" t="s">
        <v>2596</v>
      </c>
      <c r="C914" s="273" t="s">
        <v>2482</v>
      </c>
      <c r="D914" s="274" t="s">
        <v>24</v>
      </c>
      <c r="E914" s="275">
        <v>1</v>
      </c>
      <c r="F914" s="276">
        <v>78.849999999999994</v>
      </c>
      <c r="G914" s="276">
        <v>78.849999999999994</v>
      </c>
    </row>
    <row r="915" spans="1:7" ht="38.25">
      <c r="A915" s="272" t="s">
        <v>333</v>
      </c>
      <c r="B915" s="273" t="s">
        <v>2596</v>
      </c>
      <c r="C915" s="273" t="s">
        <v>334</v>
      </c>
      <c r="D915" s="274" t="s">
        <v>24</v>
      </c>
      <c r="E915" s="275">
        <v>1</v>
      </c>
      <c r="F915" s="276">
        <v>180</v>
      </c>
      <c r="G915" s="276">
        <v>180</v>
      </c>
    </row>
    <row r="916" spans="1:7" ht="63.75">
      <c r="A916" s="272" t="s">
        <v>335</v>
      </c>
      <c r="B916" s="273" t="s">
        <v>2596</v>
      </c>
      <c r="C916" s="273" t="s">
        <v>336</v>
      </c>
      <c r="D916" s="274" t="s">
        <v>24</v>
      </c>
      <c r="E916" s="275">
        <v>1</v>
      </c>
      <c r="F916" s="276">
        <v>406.77</v>
      </c>
      <c r="G916" s="276">
        <v>406.77</v>
      </c>
    </row>
    <row r="917" spans="1:7" ht="25.5">
      <c r="A917" s="272" t="s">
        <v>2483</v>
      </c>
      <c r="B917" s="273" t="s">
        <v>2596</v>
      </c>
      <c r="C917" s="273" t="s">
        <v>2484</v>
      </c>
      <c r="D917" s="274" t="s">
        <v>24</v>
      </c>
      <c r="E917" s="275">
        <v>1</v>
      </c>
      <c r="F917" s="276">
        <v>94.28</v>
      </c>
      <c r="G917" s="276">
        <v>94.28</v>
      </c>
    </row>
    <row r="918" spans="1:7" ht="15">
      <c r="A918" s="259" t="s">
        <v>232</v>
      </c>
      <c r="B918" s="260" t="s">
        <v>2594</v>
      </c>
      <c r="C918" s="260" t="s">
        <v>233</v>
      </c>
      <c r="D918" s="261" t="s">
        <v>234</v>
      </c>
      <c r="E918" s="259" t="s">
        <v>235</v>
      </c>
      <c r="F918" s="259" t="s">
        <v>236</v>
      </c>
      <c r="G918" s="259" t="s">
        <v>106</v>
      </c>
    </row>
    <row r="919" spans="1:7" ht="25.5">
      <c r="A919" s="262" t="s">
        <v>2272</v>
      </c>
      <c r="B919" s="263" t="s">
        <v>2595</v>
      </c>
      <c r="C919" s="263" t="s">
        <v>426</v>
      </c>
      <c r="D919" s="264" t="s">
        <v>24</v>
      </c>
      <c r="E919" s="265">
        <v>1</v>
      </c>
      <c r="F919" s="266">
        <v>189.96</v>
      </c>
      <c r="G919" s="266">
        <v>189.96</v>
      </c>
    </row>
    <row r="920" spans="1:7">
      <c r="A920" s="267" t="s">
        <v>2259</v>
      </c>
      <c r="B920" s="268" t="s">
        <v>2596</v>
      </c>
      <c r="C920" s="268" t="s">
        <v>2260</v>
      </c>
      <c r="D920" s="269" t="s">
        <v>239</v>
      </c>
      <c r="E920" s="270">
        <v>0.48</v>
      </c>
      <c r="F920" s="271">
        <v>24.21</v>
      </c>
      <c r="G920" s="271">
        <v>11.62</v>
      </c>
    </row>
    <row r="921" spans="1:7">
      <c r="A921" s="267" t="s">
        <v>240</v>
      </c>
      <c r="B921" s="268" t="s">
        <v>2596</v>
      </c>
      <c r="C921" s="268" t="s">
        <v>241</v>
      </c>
      <c r="D921" s="269" t="s">
        <v>239</v>
      </c>
      <c r="E921" s="270">
        <v>0.15</v>
      </c>
      <c r="F921" s="271">
        <v>19.29</v>
      </c>
      <c r="G921" s="271">
        <v>2.89</v>
      </c>
    </row>
    <row r="922" spans="1:7">
      <c r="A922" s="272" t="s">
        <v>2261</v>
      </c>
      <c r="B922" s="273" t="s">
        <v>2596</v>
      </c>
      <c r="C922" s="273" t="s">
        <v>2262</v>
      </c>
      <c r="D922" s="274" t="s">
        <v>210</v>
      </c>
      <c r="E922" s="275">
        <v>0.2974</v>
      </c>
      <c r="F922" s="276">
        <v>51.71</v>
      </c>
      <c r="G922" s="276">
        <v>15.37</v>
      </c>
    </row>
    <row r="923" spans="1:7" ht="25.5">
      <c r="A923" s="272" t="s">
        <v>2485</v>
      </c>
      <c r="B923" s="273" t="s">
        <v>2596</v>
      </c>
      <c r="C923" s="273" t="s">
        <v>2486</v>
      </c>
      <c r="D923" s="274" t="s">
        <v>24</v>
      </c>
      <c r="E923" s="275">
        <v>1</v>
      </c>
      <c r="F923" s="276">
        <v>160.08000000000001</v>
      </c>
      <c r="G923" s="276">
        <v>160.08000000000001</v>
      </c>
    </row>
  </sheetData>
  <mergeCells count="1">
    <mergeCell ref="A1:G1"/>
  </mergeCells>
  <pageMargins left="0.5" right="0.5" top="1" bottom="1" header="0.5" footer="0.5"/>
  <pageSetup paperSize="9" fitToHeight="0" orientation="landscape" r:id="rId1"/>
  <headerFooter>
    <oddHeader xml:space="preserve">&amp;L </oddHeader>
    <oddFooter xml:space="preserve">&amp;L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213C-52EA-4B38-9EE0-C613FD693EDD}">
  <dimension ref="A1:J242"/>
  <sheetViews>
    <sheetView view="pageBreakPreview" zoomScale="85" zoomScaleNormal="100" zoomScaleSheetLayoutView="85" workbookViewId="0">
      <selection activeCell="B50" sqref="B50:B52"/>
    </sheetView>
  </sheetViews>
  <sheetFormatPr defaultRowHeight="15"/>
  <cols>
    <col min="2" max="2" width="71.5703125" bestFit="1" customWidth="1"/>
    <col min="3" max="3" width="65" bestFit="1" customWidth="1"/>
    <col min="4" max="4" width="18" bestFit="1" customWidth="1"/>
    <col min="5" max="5" width="24" customWidth="1"/>
    <col min="6" max="6" width="25.85546875" customWidth="1"/>
    <col min="9" max="9" width="13.85546875" bestFit="1" customWidth="1"/>
    <col min="10" max="10" width="18.42578125" bestFit="1" customWidth="1"/>
    <col min="258" max="258" width="71.5703125" bestFit="1" customWidth="1"/>
    <col min="259" max="259" width="28.7109375" bestFit="1" customWidth="1"/>
    <col min="260" max="260" width="17.140625" customWidth="1"/>
    <col min="261" max="261" width="12.5703125" customWidth="1"/>
    <col min="262" max="262" width="14.42578125" customWidth="1"/>
    <col min="266" max="266" width="13.140625" bestFit="1" customWidth="1"/>
    <col min="514" max="514" width="71.5703125" bestFit="1" customWidth="1"/>
    <col min="515" max="515" width="28.7109375" bestFit="1" customWidth="1"/>
    <col min="516" max="516" width="17.140625" customWidth="1"/>
    <col min="517" max="517" width="12.5703125" customWidth="1"/>
    <col min="518" max="518" width="14.42578125" customWidth="1"/>
    <col min="522" max="522" width="13.140625" bestFit="1" customWidth="1"/>
    <col min="770" max="770" width="71.5703125" bestFit="1" customWidth="1"/>
    <col min="771" max="771" width="28.7109375" bestFit="1" customWidth="1"/>
    <col min="772" max="772" width="17.140625" customWidth="1"/>
    <col min="773" max="773" width="12.5703125" customWidth="1"/>
    <col min="774" max="774" width="14.42578125" customWidth="1"/>
    <col min="778" max="778" width="13.140625" bestFit="1" customWidth="1"/>
    <col min="1026" max="1026" width="71.5703125" bestFit="1" customWidth="1"/>
    <col min="1027" max="1027" width="28.7109375" bestFit="1" customWidth="1"/>
    <col min="1028" max="1028" width="17.140625" customWidth="1"/>
    <col min="1029" max="1029" width="12.5703125" customWidth="1"/>
    <col min="1030" max="1030" width="14.42578125" customWidth="1"/>
    <col min="1034" max="1034" width="13.140625" bestFit="1" customWidth="1"/>
    <col min="1282" max="1282" width="71.5703125" bestFit="1" customWidth="1"/>
    <col min="1283" max="1283" width="28.7109375" bestFit="1" customWidth="1"/>
    <col min="1284" max="1284" width="17.140625" customWidth="1"/>
    <col min="1285" max="1285" width="12.5703125" customWidth="1"/>
    <col min="1286" max="1286" width="14.42578125" customWidth="1"/>
    <col min="1290" max="1290" width="13.140625" bestFit="1" customWidth="1"/>
    <col min="1538" max="1538" width="71.5703125" bestFit="1" customWidth="1"/>
    <col min="1539" max="1539" width="28.7109375" bestFit="1" customWidth="1"/>
    <col min="1540" max="1540" width="17.140625" customWidth="1"/>
    <col min="1541" max="1541" width="12.5703125" customWidth="1"/>
    <col min="1542" max="1542" width="14.42578125" customWidth="1"/>
    <col min="1546" max="1546" width="13.140625" bestFit="1" customWidth="1"/>
    <col min="1794" max="1794" width="71.5703125" bestFit="1" customWidth="1"/>
    <col min="1795" max="1795" width="28.7109375" bestFit="1" customWidth="1"/>
    <col min="1796" max="1796" width="17.140625" customWidth="1"/>
    <col min="1797" max="1797" width="12.5703125" customWidth="1"/>
    <col min="1798" max="1798" width="14.42578125" customWidth="1"/>
    <col min="1802" max="1802" width="13.140625" bestFit="1" customWidth="1"/>
    <col min="2050" max="2050" width="71.5703125" bestFit="1" customWidth="1"/>
    <col min="2051" max="2051" width="28.7109375" bestFit="1" customWidth="1"/>
    <col min="2052" max="2052" width="17.140625" customWidth="1"/>
    <col min="2053" max="2053" width="12.5703125" customWidth="1"/>
    <col min="2054" max="2054" width="14.42578125" customWidth="1"/>
    <col min="2058" max="2058" width="13.140625" bestFit="1" customWidth="1"/>
    <col min="2306" max="2306" width="71.5703125" bestFit="1" customWidth="1"/>
    <col min="2307" max="2307" width="28.7109375" bestFit="1" customWidth="1"/>
    <col min="2308" max="2308" width="17.140625" customWidth="1"/>
    <col min="2309" max="2309" width="12.5703125" customWidth="1"/>
    <col min="2310" max="2310" width="14.42578125" customWidth="1"/>
    <col min="2314" max="2314" width="13.140625" bestFit="1" customWidth="1"/>
    <col min="2562" max="2562" width="71.5703125" bestFit="1" customWidth="1"/>
    <col min="2563" max="2563" width="28.7109375" bestFit="1" customWidth="1"/>
    <col min="2564" max="2564" width="17.140625" customWidth="1"/>
    <col min="2565" max="2565" width="12.5703125" customWidth="1"/>
    <col min="2566" max="2566" width="14.42578125" customWidth="1"/>
    <col min="2570" max="2570" width="13.140625" bestFit="1" customWidth="1"/>
    <col min="2818" max="2818" width="71.5703125" bestFit="1" customWidth="1"/>
    <col min="2819" max="2819" width="28.7109375" bestFit="1" customWidth="1"/>
    <col min="2820" max="2820" width="17.140625" customWidth="1"/>
    <col min="2821" max="2821" width="12.5703125" customWidth="1"/>
    <col min="2822" max="2822" width="14.42578125" customWidth="1"/>
    <col min="2826" max="2826" width="13.140625" bestFit="1" customWidth="1"/>
    <col min="3074" max="3074" width="71.5703125" bestFit="1" customWidth="1"/>
    <col min="3075" max="3075" width="28.7109375" bestFit="1" customWidth="1"/>
    <col min="3076" max="3076" width="17.140625" customWidth="1"/>
    <col min="3077" max="3077" width="12.5703125" customWidth="1"/>
    <col min="3078" max="3078" width="14.42578125" customWidth="1"/>
    <col min="3082" max="3082" width="13.140625" bestFit="1" customWidth="1"/>
    <col min="3330" max="3330" width="71.5703125" bestFit="1" customWidth="1"/>
    <col min="3331" max="3331" width="28.7109375" bestFit="1" customWidth="1"/>
    <col min="3332" max="3332" width="17.140625" customWidth="1"/>
    <col min="3333" max="3333" width="12.5703125" customWidth="1"/>
    <col min="3334" max="3334" width="14.42578125" customWidth="1"/>
    <col min="3338" max="3338" width="13.140625" bestFit="1" customWidth="1"/>
    <col min="3586" max="3586" width="71.5703125" bestFit="1" customWidth="1"/>
    <col min="3587" max="3587" width="28.7109375" bestFit="1" customWidth="1"/>
    <col min="3588" max="3588" width="17.140625" customWidth="1"/>
    <col min="3589" max="3589" width="12.5703125" customWidth="1"/>
    <col min="3590" max="3590" width="14.42578125" customWidth="1"/>
    <col min="3594" max="3594" width="13.140625" bestFit="1" customWidth="1"/>
    <col min="3842" max="3842" width="71.5703125" bestFit="1" customWidth="1"/>
    <col min="3843" max="3843" width="28.7109375" bestFit="1" customWidth="1"/>
    <col min="3844" max="3844" width="17.140625" customWidth="1"/>
    <col min="3845" max="3845" width="12.5703125" customWidth="1"/>
    <col min="3846" max="3846" width="14.42578125" customWidth="1"/>
    <col min="3850" max="3850" width="13.140625" bestFit="1" customWidth="1"/>
    <col min="4098" max="4098" width="71.5703125" bestFit="1" customWidth="1"/>
    <col min="4099" max="4099" width="28.7109375" bestFit="1" customWidth="1"/>
    <col min="4100" max="4100" width="17.140625" customWidth="1"/>
    <col min="4101" max="4101" width="12.5703125" customWidth="1"/>
    <col min="4102" max="4102" width="14.42578125" customWidth="1"/>
    <col min="4106" max="4106" width="13.140625" bestFit="1" customWidth="1"/>
    <col min="4354" max="4354" width="71.5703125" bestFit="1" customWidth="1"/>
    <col min="4355" max="4355" width="28.7109375" bestFit="1" customWidth="1"/>
    <col min="4356" max="4356" width="17.140625" customWidth="1"/>
    <col min="4357" max="4357" width="12.5703125" customWidth="1"/>
    <col min="4358" max="4358" width="14.42578125" customWidth="1"/>
    <col min="4362" max="4362" width="13.140625" bestFit="1" customWidth="1"/>
    <col min="4610" max="4610" width="71.5703125" bestFit="1" customWidth="1"/>
    <col min="4611" max="4611" width="28.7109375" bestFit="1" customWidth="1"/>
    <col min="4612" max="4612" width="17.140625" customWidth="1"/>
    <col min="4613" max="4613" width="12.5703125" customWidth="1"/>
    <col min="4614" max="4614" width="14.42578125" customWidth="1"/>
    <col min="4618" max="4618" width="13.140625" bestFit="1" customWidth="1"/>
    <col min="4866" max="4866" width="71.5703125" bestFit="1" customWidth="1"/>
    <col min="4867" max="4867" width="28.7109375" bestFit="1" customWidth="1"/>
    <col min="4868" max="4868" width="17.140625" customWidth="1"/>
    <col min="4869" max="4869" width="12.5703125" customWidth="1"/>
    <col min="4870" max="4870" width="14.42578125" customWidth="1"/>
    <col min="4874" max="4874" width="13.140625" bestFit="1" customWidth="1"/>
    <col min="5122" max="5122" width="71.5703125" bestFit="1" customWidth="1"/>
    <col min="5123" max="5123" width="28.7109375" bestFit="1" customWidth="1"/>
    <col min="5124" max="5124" width="17.140625" customWidth="1"/>
    <col min="5125" max="5125" width="12.5703125" customWidth="1"/>
    <col min="5126" max="5126" width="14.42578125" customWidth="1"/>
    <col min="5130" max="5130" width="13.140625" bestFit="1" customWidth="1"/>
    <col min="5378" max="5378" width="71.5703125" bestFit="1" customWidth="1"/>
    <col min="5379" max="5379" width="28.7109375" bestFit="1" customWidth="1"/>
    <col min="5380" max="5380" width="17.140625" customWidth="1"/>
    <col min="5381" max="5381" width="12.5703125" customWidth="1"/>
    <col min="5382" max="5382" width="14.42578125" customWidth="1"/>
    <col min="5386" max="5386" width="13.140625" bestFit="1" customWidth="1"/>
    <col min="5634" max="5634" width="71.5703125" bestFit="1" customWidth="1"/>
    <col min="5635" max="5635" width="28.7109375" bestFit="1" customWidth="1"/>
    <col min="5636" max="5636" width="17.140625" customWidth="1"/>
    <col min="5637" max="5637" width="12.5703125" customWidth="1"/>
    <col min="5638" max="5638" width="14.42578125" customWidth="1"/>
    <col min="5642" max="5642" width="13.140625" bestFit="1" customWidth="1"/>
    <col min="5890" max="5890" width="71.5703125" bestFit="1" customWidth="1"/>
    <col min="5891" max="5891" width="28.7109375" bestFit="1" customWidth="1"/>
    <col min="5892" max="5892" width="17.140625" customWidth="1"/>
    <col min="5893" max="5893" width="12.5703125" customWidth="1"/>
    <col min="5894" max="5894" width="14.42578125" customWidth="1"/>
    <col min="5898" max="5898" width="13.140625" bestFit="1" customWidth="1"/>
    <col min="6146" max="6146" width="71.5703125" bestFit="1" customWidth="1"/>
    <col min="6147" max="6147" width="28.7109375" bestFit="1" customWidth="1"/>
    <col min="6148" max="6148" width="17.140625" customWidth="1"/>
    <col min="6149" max="6149" width="12.5703125" customWidth="1"/>
    <col min="6150" max="6150" width="14.42578125" customWidth="1"/>
    <col min="6154" max="6154" width="13.140625" bestFit="1" customWidth="1"/>
    <col min="6402" max="6402" width="71.5703125" bestFit="1" customWidth="1"/>
    <col min="6403" max="6403" width="28.7109375" bestFit="1" customWidth="1"/>
    <col min="6404" max="6404" width="17.140625" customWidth="1"/>
    <col min="6405" max="6405" width="12.5703125" customWidth="1"/>
    <col min="6406" max="6406" width="14.42578125" customWidth="1"/>
    <col min="6410" max="6410" width="13.140625" bestFit="1" customWidth="1"/>
    <col min="6658" max="6658" width="71.5703125" bestFit="1" customWidth="1"/>
    <col min="6659" max="6659" width="28.7109375" bestFit="1" customWidth="1"/>
    <col min="6660" max="6660" width="17.140625" customWidth="1"/>
    <col min="6661" max="6661" width="12.5703125" customWidth="1"/>
    <col min="6662" max="6662" width="14.42578125" customWidth="1"/>
    <col min="6666" max="6666" width="13.140625" bestFit="1" customWidth="1"/>
    <col min="6914" max="6914" width="71.5703125" bestFit="1" customWidth="1"/>
    <col min="6915" max="6915" width="28.7109375" bestFit="1" customWidth="1"/>
    <col min="6916" max="6916" width="17.140625" customWidth="1"/>
    <col min="6917" max="6917" width="12.5703125" customWidth="1"/>
    <col min="6918" max="6918" width="14.42578125" customWidth="1"/>
    <col min="6922" max="6922" width="13.140625" bestFit="1" customWidth="1"/>
    <col min="7170" max="7170" width="71.5703125" bestFit="1" customWidth="1"/>
    <col min="7171" max="7171" width="28.7109375" bestFit="1" customWidth="1"/>
    <col min="7172" max="7172" width="17.140625" customWidth="1"/>
    <col min="7173" max="7173" width="12.5703125" customWidth="1"/>
    <col min="7174" max="7174" width="14.42578125" customWidth="1"/>
    <col min="7178" max="7178" width="13.140625" bestFit="1" customWidth="1"/>
    <col min="7426" max="7426" width="71.5703125" bestFit="1" customWidth="1"/>
    <col min="7427" max="7427" width="28.7109375" bestFit="1" customWidth="1"/>
    <col min="7428" max="7428" width="17.140625" customWidth="1"/>
    <col min="7429" max="7429" width="12.5703125" customWidth="1"/>
    <col min="7430" max="7430" width="14.42578125" customWidth="1"/>
    <col min="7434" max="7434" width="13.140625" bestFit="1" customWidth="1"/>
    <col min="7682" max="7682" width="71.5703125" bestFit="1" customWidth="1"/>
    <col min="7683" max="7683" width="28.7109375" bestFit="1" customWidth="1"/>
    <col min="7684" max="7684" width="17.140625" customWidth="1"/>
    <col min="7685" max="7685" width="12.5703125" customWidth="1"/>
    <col min="7686" max="7686" width="14.42578125" customWidth="1"/>
    <col min="7690" max="7690" width="13.140625" bestFit="1" customWidth="1"/>
    <col min="7938" max="7938" width="71.5703125" bestFit="1" customWidth="1"/>
    <col min="7939" max="7939" width="28.7109375" bestFit="1" customWidth="1"/>
    <col min="7940" max="7940" width="17.140625" customWidth="1"/>
    <col min="7941" max="7941" width="12.5703125" customWidth="1"/>
    <col min="7942" max="7942" width="14.42578125" customWidth="1"/>
    <col min="7946" max="7946" width="13.140625" bestFit="1" customWidth="1"/>
    <col min="8194" max="8194" width="71.5703125" bestFit="1" customWidth="1"/>
    <col min="8195" max="8195" width="28.7109375" bestFit="1" customWidth="1"/>
    <col min="8196" max="8196" width="17.140625" customWidth="1"/>
    <col min="8197" max="8197" width="12.5703125" customWidth="1"/>
    <col min="8198" max="8198" width="14.42578125" customWidth="1"/>
    <col min="8202" max="8202" width="13.140625" bestFit="1" customWidth="1"/>
    <col min="8450" max="8450" width="71.5703125" bestFit="1" customWidth="1"/>
    <col min="8451" max="8451" width="28.7109375" bestFit="1" customWidth="1"/>
    <col min="8452" max="8452" width="17.140625" customWidth="1"/>
    <col min="8453" max="8453" width="12.5703125" customWidth="1"/>
    <col min="8454" max="8454" width="14.42578125" customWidth="1"/>
    <col min="8458" max="8458" width="13.140625" bestFit="1" customWidth="1"/>
    <col min="8706" max="8706" width="71.5703125" bestFit="1" customWidth="1"/>
    <col min="8707" max="8707" width="28.7109375" bestFit="1" customWidth="1"/>
    <col min="8708" max="8708" width="17.140625" customWidth="1"/>
    <col min="8709" max="8709" width="12.5703125" customWidth="1"/>
    <col min="8710" max="8710" width="14.42578125" customWidth="1"/>
    <col min="8714" max="8714" width="13.140625" bestFit="1" customWidth="1"/>
    <col min="8962" max="8962" width="71.5703125" bestFit="1" customWidth="1"/>
    <col min="8963" max="8963" width="28.7109375" bestFit="1" customWidth="1"/>
    <col min="8964" max="8964" width="17.140625" customWidth="1"/>
    <col min="8965" max="8965" width="12.5703125" customWidth="1"/>
    <col min="8966" max="8966" width="14.42578125" customWidth="1"/>
    <col min="8970" max="8970" width="13.140625" bestFit="1" customWidth="1"/>
    <col min="9218" max="9218" width="71.5703125" bestFit="1" customWidth="1"/>
    <col min="9219" max="9219" width="28.7109375" bestFit="1" customWidth="1"/>
    <col min="9220" max="9220" width="17.140625" customWidth="1"/>
    <col min="9221" max="9221" width="12.5703125" customWidth="1"/>
    <col min="9222" max="9222" width="14.42578125" customWidth="1"/>
    <col min="9226" max="9226" width="13.140625" bestFit="1" customWidth="1"/>
    <col min="9474" max="9474" width="71.5703125" bestFit="1" customWidth="1"/>
    <col min="9475" max="9475" width="28.7109375" bestFit="1" customWidth="1"/>
    <col min="9476" max="9476" width="17.140625" customWidth="1"/>
    <col min="9477" max="9477" width="12.5703125" customWidth="1"/>
    <col min="9478" max="9478" width="14.42578125" customWidth="1"/>
    <col min="9482" max="9482" width="13.140625" bestFit="1" customWidth="1"/>
    <col min="9730" max="9730" width="71.5703125" bestFit="1" customWidth="1"/>
    <col min="9731" max="9731" width="28.7109375" bestFit="1" customWidth="1"/>
    <col min="9732" max="9732" width="17.140625" customWidth="1"/>
    <col min="9733" max="9733" width="12.5703125" customWidth="1"/>
    <col min="9734" max="9734" width="14.42578125" customWidth="1"/>
    <col min="9738" max="9738" width="13.140625" bestFit="1" customWidth="1"/>
    <col min="9986" max="9986" width="71.5703125" bestFit="1" customWidth="1"/>
    <col min="9987" max="9987" width="28.7109375" bestFit="1" customWidth="1"/>
    <col min="9988" max="9988" width="17.140625" customWidth="1"/>
    <col min="9989" max="9989" width="12.5703125" customWidth="1"/>
    <col min="9990" max="9990" width="14.42578125" customWidth="1"/>
    <col min="9994" max="9994" width="13.140625" bestFit="1" customWidth="1"/>
    <col min="10242" max="10242" width="71.5703125" bestFit="1" customWidth="1"/>
    <col min="10243" max="10243" width="28.7109375" bestFit="1" customWidth="1"/>
    <col min="10244" max="10244" width="17.140625" customWidth="1"/>
    <col min="10245" max="10245" width="12.5703125" customWidth="1"/>
    <col min="10246" max="10246" width="14.42578125" customWidth="1"/>
    <col min="10250" max="10250" width="13.140625" bestFit="1" customWidth="1"/>
    <col min="10498" max="10498" width="71.5703125" bestFit="1" customWidth="1"/>
    <col min="10499" max="10499" width="28.7109375" bestFit="1" customWidth="1"/>
    <col min="10500" max="10500" width="17.140625" customWidth="1"/>
    <col min="10501" max="10501" width="12.5703125" customWidth="1"/>
    <col min="10502" max="10502" width="14.42578125" customWidth="1"/>
    <col min="10506" max="10506" width="13.140625" bestFit="1" customWidth="1"/>
    <col min="10754" max="10754" width="71.5703125" bestFit="1" customWidth="1"/>
    <col min="10755" max="10755" width="28.7109375" bestFit="1" customWidth="1"/>
    <col min="10756" max="10756" width="17.140625" customWidth="1"/>
    <col min="10757" max="10757" width="12.5703125" customWidth="1"/>
    <col min="10758" max="10758" width="14.42578125" customWidth="1"/>
    <col min="10762" max="10762" width="13.140625" bestFit="1" customWidth="1"/>
    <col min="11010" max="11010" width="71.5703125" bestFit="1" customWidth="1"/>
    <col min="11011" max="11011" width="28.7109375" bestFit="1" customWidth="1"/>
    <col min="11012" max="11012" width="17.140625" customWidth="1"/>
    <col min="11013" max="11013" width="12.5703125" customWidth="1"/>
    <col min="11014" max="11014" width="14.42578125" customWidth="1"/>
    <col min="11018" max="11018" width="13.140625" bestFit="1" customWidth="1"/>
    <col min="11266" max="11266" width="71.5703125" bestFit="1" customWidth="1"/>
    <col min="11267" max="11267" width="28.7109375" bestFit="1" customWidth="1"/>
    <col min="11268" max="11268" width="17.140625" customWidth="1"/>
    <col min="11269" max="11269" width="12.5703125" customWidth="1"/>
    <col min="11270" max="11270" width="14.42578125" customWidth="1"/>
    <col min="11274" max="11274" width="13.140625" bestFit="1" customWidth="1"/>
    <col min="11522" max="11522" width="71.5703125" bestFit="1" customWidth="1"/>
    <col min="11523" max="11523" width="28.7109375" bestFit="1" customWidth="1"/>
    <col min="11524" max="11524" width="17.140625" customWidth="1"/>
    <col min="11525" max="11525" width="12.5703125" customWidth="1"/>
    <col min="11526" max="11526" width="14.42578125" customWidth="1"/>
    <col min="11530" max="11530" width="13.140625" bestFit="1" customWidth="1"/>
    <col min="11778" max="11778" width="71.5703125" bestFit="1" customWidth="1"/>
    <col min="11779" max="11779" width="28.7109375" bestFit="1" customWidth="1"/>
    <col min="11780" max="11780" width="17.140625" customWidth="1"/>
    <col min="11781" max="11781" width="12.5703125" customWidth="1"/>
    <col min="11782" max="11782" width="14.42578125" customWidth="1"/>
    <col min="11786" max="11786" width="13.140625" bestFit="1" customWidth="1"/>
    <col min="12034" max="12034" width="71.5703125" bestFit="1" customWidth="1"/>
    <col min="12035" max="12035" width="28.7109375" bestFit="1" customWidth="1"/>
    <col min="12036" max="12036" width="17.140625" customWidth="1"/>
    <col min="12037" max="12037" width="12.5703125" customWidth="1"/>
    <col min="12038" max="12038" width="14.42578125" customWidth="1"/>
    <col min="12042" max="12042" width="13.140625" bestFit="1" customWidth="1"/>
    <col min="12290" max="12290" width="71.5703125" bestFit="1" customWidth="1"/>
    <col min="12291" max="12291" width="28.7109375" bestFit="1" customWidth="1"/>
    <col min="12292" max="12292" width="17.140625" customWidth="1"/>
    <col min="12293" max="12293" width="12.5703125" customWidth="1"/>
    <col min="12294" max="12294" width="14.42578125" customWidth="1"/>
    <col min="12298" max="12298" width="13.140625" bestFit="1" customWidth="1"/>
    <col min="12546" max="12546" width="71.5703125" bestFit="1" customWidth="1"/>
    <col min="12547" max="12547" width="28.7109375" bestFit="1" customWidth="1"/>
    <col min="12548" max="12548" width="17.140625" customWidth="1"/>
    <col min="12549" max="12549" width="12.5703125" customWidth="1"/>
    <col min="12550" max="12550" width="14.42578125" customWidth="1"/>
    <col min="12554" max="12554" width="13.140625" bestFit="1" customWidth="1"/>
    <col min="12802" max="12802" width="71.5703125" bestFit="1" customWidth="1"/>
    <col min="12803" max="12803" width="28.7109375" bestFit="1" customWidth="1"/>
    <col min="12804" max="12804" width="17.140625" customWidth="1"/>
    <col min="12805" max="12805" width="12.5703125" customWidth="1"/>
    <col min="12806" max="12806" width="14.42578125" customWidth="1"/>
    <col min="12810" max="12810" width="13.140625" bestFit="1" customWidth="1"/>
    <col min="13058" max="13058" width="71.5703125" bestFit="1" customWidth="1"/>
    <col min="13059" max="13059" width="28.7109375" bestFit="1" customWidth="1"/>
    <col min="13060" max="13060" width="17.140625" customWidth="1"/>
    <col min="13061" max="13061" width="12.5703125" customWidth="1"/>
    <col min="13062" max="13062" width="14.42578125" customWidth="1"/>
    <col min="13066" max="13066" width="13.140625" bestFit="1" customWidth="1"/>
    <col min="13314" max="13314" width="71.5703125" bestFit="1" customWidth="1"/>
    <col min="13315" max="13315" width="28.7109375" bestFit="1" customWidth="1"/>
    <col min="13316" max="13316" width="17.140625" customWidth="1"/>
    <col min="13317" max="13317" width="12.5703125" customWidth="1"/>
    <col min="13318" max="13318" width="14.42578125" customWidth="1"/>
    <col min="13322" max="13322" width="13.140625" bestFit="1" customWidth="1"/>
    <col min="13570" max="13570" width="71.5703125" bestFit="1" customWidth="1"/>
    <col min="13571" max="13571" width="28.7109375" bestFit="1" customWidth="1"/>
    <col min="13572" max="13572" width="17.140625" customWidth="1"/>
    <col min="13573" max="13573" width="12.5703125" customWidth="1"/>
    <col min="13574" max="13574" width="14.42578125" customWidth="1"/>
    <col min="13578" max="13578" width="13.140625" bestFit="1" customWidth="1"/>
    <col min="13826" max="13826" width="71.5703125" bestFit="1" customWidth="1"/>
    <col min="13827" max="13827" width="28.7109375" bestFit="1" customWidth="1"/>
    <col min="13828" max="13828" width="17.140625" customWidth="1"/>
    <col min="13829" max="13829" width="12.5703125" customWidth="1"/>
    <col min="13830" max="13830" width="14.42578125" customWidth="1"/>
    <col min="13834" max="13834" width="13.140625" bestFit="1" customWidth="1"/>
    <col min="14082" max="14082" width="71.5703125" bestFit="1" customWidth="1"/>
    <col min="14083" max="14083" width="28.7109375" bestFit="1" customWidth="1"/>
    <col min="14084" max="14084" width="17.140625" customWidth="1"/>
    <col min="14085" max="14085" width="12.5703125" customWidth="1"/>
    <col min="14086" max="14086" width="14.42578125" customWidth="1"/>
    <col min="14090" max="14090" width="13.140625" bestFit="1" customWidth="1"/>
    <col min="14338" max="14338" width="71.5703125" bestFit="1" customWidth="1"/>
    <col min="14339" max="14339" width="28.7109375" bestFit="1" customWidth="1"/>
    <col min="14340" max="14340" width="17.140625" customWidth="1"/>
    <col min="14341" max="14341" width="12.5703125" customWidth="1"/>
    <col min="14342" max="14342" width="14.42578125" customWidth="1"/>
    <col min="14346" max="14346" width="13.140625" bestFit="1" customWidth="1"/>
    <col min="14594" max="14594" width="71.5703125" bestFit="1" customWidth="1"/>
    <col min="14595" max="14595" width="28.7109375" bestFit="1" customWidth="1"/>
    <col min="14596" max="14596" width="17.140625" customWidth="1"/>
    <col min="14597" max="14597" width="12.5703125" customWidth="1"/>
    <col min="14598" max="14598" width="14.42578125" customWidth="1"/>
    <col min="14602" max="14602" width="13.140625" bestFit="1" customWidth="1"/>
    <col min="14850" max="14850" width="71.5703125" bestFit="1" customWidth="1"/>
    <col min="14851" max="14851" width="28.7109375" bestFit="1" customWidth="1"/>
    <col min="14852" max="14852" width="17.140625" customWidth="1"/>
    <col min="14853" max="14853" width="12.5703125" customWidth="1"/>
    <col min="14854" max="14854" width="14.42578125" customWidth="1"/>
    <col min="14858" max="14858" width="13.140625" bestFit="1" customWidth="1"/>
    <col min="15106" max="15106" width="71.5703125" bestFit="1" customWidth="1"/>
    <col min="15107" max="15107" width="28.7109375" bestFit="1" customWidth="1"/>
    <col min="15108" max="15108" width="17.140625" customWidth="1"/>
    <col min="15109" max="15109" width="12.5703125" customWidth="1"/>
    <col min="15110" max="15110" width="14.42578125" customWidth="1"/>
    <col min="15114" max="15114" width="13.140625" bestFit="1" customWidth="1"/>
    <col min="15362" max="15362" width="71.5703125" bestFit="1" customWidth="1"/>
    <col min="15363" max="15363" width="28.7109375" bestFit="1" customWidth="1"/>
    <col min="15364" max="15364" width="17.140625" customWidth="1"/>
    <col min="15365" max="15365" width="12.5703125" customWidth="1"/>
    <col min="15366" max="15366" width="14.42578125" customWidth="1"/>
    <col min="15370" max="15370" width="13.140625" bestFit="1" customWidth="1"/>
    <col min="15618" max="15618" width="71.5703125" bestFit="1" customWidth="1"/>
    <col min="15619" max="15619" width="28.7109375" bestFit="1" customWidth="1"/>
    <col min="15620" max="15620" width="17.140625" customWidth="1"/>
    <col min="15621" max="15621" width="12.5703125" customWidth="1"/>
    <col min="15622" max="15622" width="14.42578125" customWidth="1"/>
    <col min="15626" max="15626" width="13.140625" bestFit="1" customWidth="1"/>
    <col min="15874" max="15874" width="71.5703125" bestFit="1" customWidth="1"/>
    <col min="15875" max="15875" width="28.7109375" bestFit="1" customWidth="1"/>
    <col min="15876" max="15876" width="17.140625" customWidth="1"/>
    <col min="15877" max="15877" width="12.5703125" customWidth="1"/>
    <col min="15878" max="15878" width="14.42578125" customWidth="1"/>
    <col min="15882" max="15882" width="13.140625" bestFit="1" customWidth="1"/>
    <col min="16130" max="16130" width="71.5703125" bestFit="1" customWidth="1"/>
    <col min="16131" max="16131" width="28.7109375" bestFit="1" customWidth="1"/>
    <col min="16132" max="16132" width="17.140625" customWidth="1"/>
    <col min="16133" max="16133" width="12.5703125" customWidth="1"/>
    <col min="16134" max="16134" width="14.42578125" customWidth="1"/>
    <col min="16138" max="16138" width="13.140625" bestFit="1" customWidth="1"/>
  </cols>
  <sheetData>
    <row r="1" spans="1:10">
      <c r="A1" s="248" t="s">
        <v>4</v>
      </c>
      <c r="B1" s="249" t="s">
        <v>1</v>
      </c>
      <c r="C1" s="250" t="s">
        <v>1629</v>
      </c>
      <c r="D1" s="250" t="s">
        <v>1630</v>
      </c>
      <c r="E1" s="250" t="s">
        <v>1631</v>
      </c>
      <c r="F1" s="251" t="s">
        <v>1632</v>
      </c>
      <c r="G1" s="250" t="s">
        <v>1633</v>
      </c>
      <c r="H1" s="250" t="s">
        <v>1634</v>
      </c>
      <c r="I1" s="250" t="s">
        <v>1635</v>
      </c>
      <c r="J1" s="252" t="s">
        <v>1636</v>
      </c>
    </row>
    <row r="2" spans="1:10">
      <c r="A2" s="296">
        <v>1297</v>
      </c>
      <c r="B2" s="299" t="s">
        <v>1637</v>
      </c>
      <c r="C2" s="199" t="s">
        <v>1638</v>
      </c>
      <c r="D2" s="195" t="s">
        <v>1639</v>
      </c>
      <c r="E2" s="196" t="s">
        <v>1640</v>
      </c>
      <c r="F2" s="197" t="s">
        <v>593</v>
      </c>
      <c r="G2" s="198">
        <v>45170</v>
      </c>
      <c r="H2" s="194" t="s">
        <v>24</v>
      </c>
      <c r="I2" s="203">
        <v>42.33</v>
      </c>
      <c r="J2" s="302">
        <v>47.78</v>
      </c>
    </row>
    <row r="3" spans="1:10">
      <c r="A3" s="297"/>
      <c r="B3" s="300"/>
      <c r="C3" s="201" t="s">
        <v>1641</v>
      </c>
      <c r="D3" s="199" t="s">
        <v>1642</v>
      </c>
      <c r="E3" s="201" t="s">
        <v>1643</v>
      </c>
      <c r="F3" s="201" t="s">
        <v>593</v>
      </c>
      <c r="G3" s="202">
        <v>45170</v>
      </c>
      <c r="H3" s="200" t="s">
        <v>24</v>
      </c>
      <c r="I3" s="203">
        <v>52.17</v>
      </c>
      <c r="J3" s="303"/>
    </row>
    <row r="4" spans="1:10">
      <c r="A4" s="305"/>
      <c r="B4" s="306"/>
      <c r="C4" s="201" t="s">
        <v>1644</v>
      </c>
      <c r="D4" s="199" t="s">
        <v>1645</v>
      </c>
      <c r="E4" s="214" t="s">
        <v>1646</v>
      </c>
      <c r="F4" s="214" t="s">
        <v>593</v>
      </c>
      <c r="G4" s="202">
        <v>45170</v>
      </c>
      <c r="H4" s="200" t="s">
        <v>24</v>
      </c>
      <c r="I4" s="203">
        <v>47.78</v>
      </c>
      <c r="J4" s="307"/>
    </row>
    <row r="5" spans="1:10">
      <c r="A5" s="296">
        <v>1298</v>
      </c>
      <c r="B5" s="299" t="s">
        <v>1647</v>
      </c>
      <c r="C5" s="199" t="s">
        <v>1638</v>
      </c>
      <c r="D5" s="195" t="s">
        <v>1639</v>
      </c>
      <c r="E5" s="196" t="s">
        <v>1640</v>
      </c>
      <c r="F5" s="197" t="s">
        <v>593</v>
      </c>
      <c r="G5" s="198">
        <v>45170</v>
      </c>
      <c r="H5" s="194" t="s">
        <v>24</v>
      </c>
      <c r="I5" s="203">
        <v>165.85</v>
      </c>
      <c r="J5" s="302">
        <v>217.28</v>
      </c>
    </row>
    <row r="6" spans="1:10">
      <c r="A6" s="297"/>
      <c r="B6" s="300"/>
      <c r="C6" s="197" t="s">
        <v>1648</v>
      </c>
      <c r="D6" s="195" t="s">
        <v>1649</v>
      </c>
      <c r="E6" s="196" t="s">
        <v>1650</v>
      </c>
      <c r="F6" s="197" t="s">
        <v>593</v>
      </c>
      <c r="G6" s="198">
        <v>45170</v>
      </c>
      <c r="H6" s="194" t="s">
        <v>24</v>
      </c>
      <c r="I6" s="203">
        <v>247.05</v>
      </c>
      <c r="J6" s="303"/>
    </row>
    <row r="7" spans="1:10">
      <c r="A7" s="305"/>
      <c r="B7" s="306"/>
      <c r="C7" s="201" t="s">
        <v>627</v>
      </c>
      <c r="D7" s="199" t="s">
        <v>628</v>
      </c>
      <c r="E7" s="199">
        <v>19991501751</v>
      </c>
      <c r="F7" s="201" t="s">
        <v>593</v>
      </c>
      <c r="G7" s="198">
        <v>45170</v>
      </c>
      <c r="H7" s="215" t="s">
        <v>24</v>
      </c>
      <c r="I7" s="203">
        <v>217.28</v>
      </c>
      <c r="J7" s="307"/>
    </row>
    <row r="8" spans="1:10">
      <c r="A8" s="296">
        <v>1299</v>
      </c>
      <c r="B8" s="299" t="s">
        <v>1651</v>
      </c>
      <c r="C8" s="199" t="s">
        <v>1638</v>
      </c>
      <c r="D8" s="195" t="s">
        <v>1639</v>
      </c>
      <c r="E8" s="196" t="s">
        <v>1640</v>
      </c>
      <c r="F8" s="197" t="s">
        <v>593</v>
      </c>
      <c r="G8" s="198">
        <v>45170</v>
      </c>
      <c r="H8" s="194" t="s">
        <v>24</v>
      </c>
      <c r="I8" s="203">
        <v>42.09</v>
      </c>
      <c r="J8" s="302">
        <v>64.36</v>
      </c>
    </row>
    <row r="9" spans="1:10">
      <c r="A9" s="297"/>
      <c r="B9" s="300"/>
      <c r="C9" s="201" t="s">
        <v>631</v>
      </c>
      <c r="D9" s="199" t="s">
        <v>632</v>
      </c>
      <c r="E9" s="201" t="s">
        <v>633</v>
      </c>
      <c r="F9" s="201" t="s">
        <v>593</v>
      </c>
      <c r="G9" s="198">
        <v>45170</v>
      </c>
      <c r="H9" s="194" t="s">
        <v>24</v>
      </c>
      <c r="I9" s="203">
        <v>72.16</v>
      </c>
      <c r="J9" s="303"/>
    </row>
    <row r="10" spans="1:10">
      <c r="A10" s="305"/>
      <c r="B10" s="306"/>
      <c r="C10" s="201" t="s">
        <v>1641</v>
      </c>
      <c r="D10" s="199" t="s">
        <v>1642</v>
      </c>
      <c r="E10" s="201" t="s">
        <v>1643</v>
      </c>
      <c r="F10" s="201" t="s">
        <v>593</v>
      </c>
      <c r="G10" s="202">
        <v>45170</v>
      </c>
      <c r="H10" s="200" t="s">
        <v>24</v>
      </c>
      <c r="I10" s="203">
        <v>64.36</v>
      </c>
      <c r="J10" s="307"/>
    </row>
    <row r="11" spans="1:10">
      <c r="A11" s="296">
        <v>1373</v>
      </c>
      <c r="B11" s="299" t="s">
        <v>1652</v>
      </c>
      <c r="C11" s="201" t="s">
        <v>1653</v>
      </c>
      <c r="D11" s="199" t="s">
        <v>1654</v>
      </c>
      <c r="E11" s="201" t="s">
        <v>1655</v>
      </c>
      <c r="F11" s="201" t="s">
        <v>593</v>
      </c>
      <c r="G11" s="198">
        <v>45200</v>
      </c>
      <c r="H11" s="194" t="s">
        <v>24</v>
      </c>
      <c r="I11" s="216">
        <v>79.77</v>
      </c>
      <c r="J11" s="302">
        <v>118</v>
      </c>
    </row>
    <row r="12" spans="1:10">
      <c r="A12" s="297"/>
      <c r="B12" s="300"/>
      <c r="C12" s="201" t="s">
        <v>1656</v>
      </c>
      <c r="D12" s="199" t="s">
        <v>1657</v>
      </c>
      <c r="E12" s="201" t="s">
        <v>1658</v>
      </c>
      <c r="F12" s="214" t="s">
        <v>593</v>
      </c>
      <c r="G12" s="202">
        <v>45200</v>
      </c>
      <c r="H12" s="194" t="s">
        <v>24</v>
      </c>
      <c r="I12" s="203">
        <v>118</v>
      </c>
      <c r="J12" s="303"/>
    </row>
    <row r="13" spans="1:10">
      <c r="A13" s="305"/>
      <c r="B13" s="306"/>
      <c r="C13" s="201" t="s">
        <v>1659</v>
      </c>
      <c r="D13" s="199" t="s">
        <v>1660</v>
      </c>
      <c r="E13" s="201" t="s">
        <v>1661</v>
      </c>
      <c r="F13" s="214" t="s">
        <v>593</v>
      </c>
      <c r="G13" s="202">
        <v>45200</v>
      </c>
      <c r="H13" s="194" t="s">
        <v>24</v>
      </c>
      <c r="I13" s="203">
        <v>179.55</v>
      </c>
      <c r="J13" s="307"/>
    </row>
    <row r="14" spans="1:10">
      <c r="A14" s="296">
        <v>1402</v>
      </c>
      <c r="B14" s="299" t="s">
        <v>1662</v>
      </c>
      <c r="C14" s="199" t="s">
        <v>1663</v>
      </c>
      <c r="D14" s="199" t="s">
        <v>1664</v>
      </c>
      <c r="E14" s="201" t="s">
        <v>1665</v>
      </c>
      <c r="F14" s="214" t="s">
        <v>593</v>
      </c>
      <c r="G14" s="202">
        <v>45200</v>
      </c>
      <c r="H14" s="215" t="s">
        <v>24</v>
      </c>
      <c r="I14" s="203">
        <v>117.24</v>
      </c>
      <c r="J14" s="302">
        <v>117.24</v>
      </c>
    </row>
    <row r="15" spans="1:10">
      <c r="A15" s="297"/>
      <c r="B15" s="300"/>
      <c r="C15" s="201" t="s">
        <v>1666</v>
      </c>
      <c r="D15" s="199" t="s">
        <v>1667</v>
      </c>
      <c r="E15" s="201" t="s">
        <v>1668</v>
      </c>
      <c r="F15" s="214" t="s">
        <v>593</v>
      </c>
      <c r="G15" s="202">
        <v>45200</v>
      </c>
      <c r="H15" s="215" t="s">
        <v>24</v>
      </c>
      <c r="I15" s="203">
        <v>115.89</v>
      </c>
      <c r="J15" s="303"/>
    </row>
    <row r="16" spans="1:10">
      <c r="A16" s="305"/>
      <c r="B16" s="306"/>
      <c r="C16" s="201" t="s">
        <v>1669</v>
      </c>
      <c r="D16" s="199" t="s">
        <v>1670</v>
      </c>
      <c r="E16" s="201" t="s">
        <v>1671</v>
      </c>
      <c r="F16" s="214" t="s">
        <v>593</v>
      </c>
      <c r="G16" s="202">
        <v>45200</v>
      </c>
      <c r="H16" s="215" t="s">
        <v>24</v>
      </c>
      <c r="I16" s="203">
        <v>135.44</v>
      </c>
      <c r="J16" s="307"/>
    </row>
    <row r="17" spans="1:10">
      <c r="A17" s="296">
        <v>1546</v>
      </c>
      <c r="B17" s="299" t="s">
        <v>1672</v>
      </c>
      <c r="C17" s="195" t="s">
        <v>1673</v>
      </c>
      <c r="D17" s="195" t="s">
        <v>1674</v>
      </c>
      <c r="E17" s="196" t="s">
        <v>1675</v>
      </c>
      <c r="F17" s="197" t="s">
        <v>593</v>
      </c>
      <c r="G17" s="198">
        <v>45170</v>
      </c>
      <c r="H17" s="194" t="s">
        <v>24</v>
      </c>
      <c r="I17" s="217">
        <v>11.97</v>
      </c>
      <c r="J17" s="311">
        <v>12.64</v>
      </c>
    </row>
    <row r="18" spans="1:10">
      <c r="A18" s="297"/>
      <c r="B18" s="300"/>
      <c r="C18" s="196" t="s">
        <v>1638</v>
      </c>
      <c r="D18" s="195" t="s">
        <v>1639</v>
      </c>
      <c r="E18" s="196" t="s">
        <v>1640</v>
      </c>
      <c r="F18" s="197" t="s">
        <v>593</v>
      </c>
      <c r="G18" s="198">
        <v>45170</v>
      </c>
      <c r="H18" s="194" t="s">
        <v>24</v>
      </c>
      <c r="I18" s="217">
        <v>15.37</v>
      </c>
      <c r="J18" s="312"/>
    </row>
    <row r="19" spans="1:10">
      <c r="A19" s="305"/>
      <c r="B19" s="306"/>
      <c r="C19" s="197" t="s">
        <v>1648</v>
      </c>
      <c r="D19" s="195" t="s">
        <v>1649</v>
      </c>
      <c r="E19" s="196" t="s">
        <v>1650</v>
      </c>
      <c r="F19" s="197" t="s">
        <v>593</v>
      </c>
      <c r="G19" s="198">
        <v>45170</v>
      </c>
      <c r="H19" s="194" t="s">
        <v>24</v>
      </c>
      <c r="I19" s="217">
        <v>12.64</v>
      </c>
      <c r="J19" s="313"/>
    </row>
    <row r="20" spans="1:10">
      <c r="A20" s="296">
        <v>1552</v>
      </c>
      <c r="B20" s="299" t="s">
        <v>1676</v>
      </c>
      <c r="C20" s="195" t="s">
        <v>1677</v>
      </c>
      <c r="D20" s="195" t="s">
        <v>1678</v>
      </c>
      <c r="E20" s="196" t="s">
        <v>1679</v>
      </c>
      <c r="F20" s="197" t="s">
        <v>593</v>
      </c>
      <c r="G20" s="198">
        <v>45170</v>
      </c>
      <c r="H20" s="194" t="s">
        <v>24</v>
      </c>
      <c r="I20" s="217">
        <v>3.03</v>
      </c>
      <c r="J20" s="311">
        <v>3.44</v>
      </c>
    </row>
    <row r="21" spans="1:10">
      <c r="A21" s="297"/>
      <c r="B21" s="300"/>
      <c r="C21" s="196" t="s">
        <v>1680</v>
      </c>
      <c r="D21" s="195" t="s">
        <v>1681</v>
      </c>
      <c r="E21" s="196" t="s">
        <v>1682</v>
      </c>
      <c r="F21" s="197" t="s">
        <v>593</v>
      </c>
      <c r="G21" s="198">
        <v>45170</v>
      </c>
      <c r="H21" s="194" t="s">
        <v>24</v>
      </c>
      <c r="I21" s="217">
        <v>3.44</v>
      </c>
      <c r="J21" s="312"/>
    </row>
    <row r="22" spans="1:10">
      <c r="A22" s="305"/>
      <c r="B22" s="306"/>
      <c r="C22" s="201" t="s">
        <v>631</v>
      </c>
      <c r="D22" s="199" t="s">
        <v>632</v>
      </c>
      <c r="E22" s="201" t="s">
        <v>633</v>
      </c>
      <c r="F22" s="201" t="s">
        <v>593</v>
      </c>
      <c r="G22" s="202">
        <v>45170</v>
      </c>
      <c r="H22" s="200" t="s">
        <v>24</v>
      </c>
      <c r="I22" s="217">
        <v>3.67</v>
      </c>
      <c r="J22" s="313"/>
    </row>
    <row r="23" spans="1:10">
      <c r="A23" s="296">
        <v>1554</v>
      </c>
      <c r="B23" s="299" t="s">
        <v>1683</v>
      </c>
      <c r="C23" s="201" t="s">
        <v>619</v>
      </c>
      <c r="D23" s="199" t="s">
        <v>620</v>
      </c>
      <c r="E23" s="201" t="s">
        <v>621</v>
      </c>
      <c r="F23" s="214" t="s">
        <v>593</v>
      </c>
      <c r="G23" s="202">
        <v>45200</v>
      </c>
      <c r="H23" s="194" t="s">
        <v>24</v>
      </c>
      <c r="I23" s="217">
        <v>158.29</v>
      </c>
      <c r="J23" s="311">
        <v>124.74</v>
      </c>
    </row>
    <row r="24" spans="1:10">
      <c r="A24" s="297"/>
      <c r="B24" s="300"/>
      <c r="C24" s="201" t="s">
        <v>1684</v>
      </c>
      <c r="D24" s="199" t="s">
        <v>1685</v>
      </c>
      <c r="E24" s="201" t="s">
        <v>1686</v>
      </c>
      <c r="F24" s="214" t="s">
        <v>593</v>
      </c>
      <c r="G24" s="202">
        <v>45200</v>
      </c>
      <c r="H24" s="200" t="s">
        <v>24</v>
      </c>
      <c r="I24" s="217">
        <v>124.74</v>
      </c>
      <c r="J24" s="312"/>
    </row>
    <row r="25" spans="1:10">
      <c r="A25" s="305"/>
      <c r="B25" s="306"/>
      <c r="C25" s="201" t="s">
        <v>1669</v>
      </c>
      <c r="D25" s="199" t="s">
        <v>1670</v>
      </c>
      <c r="E25" s="201" t="s">
        <v>1671</v>
      </c>
      <c r="F25" s="214" t="s">
        <v>593</v>
      </c>
      <c r="G25" s="202">
        <v>45200</v>
      </c>
      <c r="H25" s="215" t="s">
        <v>24</v>
      </c>
      <c r="I25" s="217">
        <v>98.76</v>
      </c>
      <c r="J25" s="313"/>
    </row>
    <row r="26" spans="1:10">
      <c r="A26" s="296">
        <v>1766</v>
      </c>
      <c r="B26" s="299" t="s">
        <v>1687</v>
      </c>
      <c r="C26" s="201" t="s">
        <v>1688</v>
      </c>
      <c r="D26" s="199" t="s">
        <v>1689</v>
      </c>
      <c r="E26" s="201" t="s">
        <v>1690</v>
      </c>
      <c r="F26" s="214" t="s">
        <v>593</v>
      </c>
      <c r="G26" s="202">
        <v>45170</v>
      </c>
      <c r="H26" s="200" t="s">
        <v>24</v>
      </c>
      <c r="I26" s="216">
        <v>2198.9</v>
      </c>
      <c r="J26" s="302">
        <v>2198.9</v>
      </c>
    </row>
    <row r="27" spans="1:10">
      <c r="A27" s="297"/>
      <c r="B27" s="300"/>
      <c r="C27" s="201" t="s">
        <v>1691</v>
      </c>
      <c r="D27" s="199" t="s">
        <v>1685</v>
      </c>
      <c r="E27" s="201" t="s">
        <v>1692</v>
      </c>
      <c r="F27" s="214" t="s">
        <v>593</v>
      </c>
      <c r="G27" s="202">
        <v>45170</v>
      </c>
      <c r="H27" s="200" t="s">
        <v>24</v>
      </c>
      <c r="I27" s="216">
        <v>1997.31</v>
      </c>
      <c r="J27" s="303"/>
    </row>
    <row r="28" spans="1:10">
      <c r="A28" s="305"/>
      <c r="B28" s="306"/>
      <c r="C28" s="201" t="s">
        <v>1684</v>
      </c>
      <c r="D28" s="199" t="s">
        <v>1685</v>
      </c>
      <c r="E28" s="201" t="s">
        <v>1686</v>
      </c>
      <c r="F28" s="214" t="s">
        <v>593</v>
      </c>
      <c r="G28" s="202">
        <v>45170</v>
      </c>
      <c r="H28" s="200" t="s">
        <v>24</v>
      </c>
      <c r="I28" s="216">
        <v>2219.5300000000002</v>
      </c>
      <c r="J28" s="303"/>
    </row>
    <row r="29" spans="1:10">
      <c r="A29" s="296">
        <v>1767</v>
      </c>
      <c r="B29" s="299" t="s">
        <v>1693</v>
      </c>
      <c r="C29" s="201" t="s">
        <v>619</v>
      </c>
      <c r="D29" s="199" t="s">
        <v>620</v>
      </c>
      <c r="E29" s="201" t="s">
        <v>621</v>
      </c>
      <c r="F29" s="214" t="s">
        <v>593</v>
      </c>
      <c r="G29" s="202">
        <v>45170</v>
      </c>
      <c r="H29" s="215" t="s">
        <v>24</v>
      </c>
      <c r="I29" s="216">
        <v>544.9</v>
      </c>
      <c r="J29" s="302">
        <v>540.75</v>
      </c>
    </row>
    <row r="30" spans="1:10">
      <c r="A30" s="297"/>
      <c r="B30" s="300"/>
      <c r="C30" s="201" t="s">
        <v>1694</v>
      </c>
      <c r="D30" s="199" t="s">
        <v>1695</v>
      </c>
      <c r="E30" s="199" t="s">
        <v>1696</v>
      </c>
      <c r="F30" s="214" t="s">
        <v>593</v>
      </c>
      <c r="G30" s="202">
        <v>45170</v>
      </c>
      <c r="H30" s="215" t="s">
        <v>24</v>
      </c>
      <c r="I30" s="216">
        <v>537.67999999999995</v>
      </c>
      <c r="J30" s="303"/>
    </row>
    <row r="31" spans="1:10">
      <c r="A31" s="305"/>
      <c r="B31" s="306"/>
      <c r="C31" s="201" t="s">
        <v>1697</v>
      </c>
      <c r="D31" s="199" t="s">
        <v>1698</v>
      </c>
      <c r="E31" s="199" t="s">
        <v>1699</v>
      </c>
      <c r="F31" s="214" t="s">
        <v>593</v>
      </c>
      <c r="G31" s="202">
        <v>45170</v>
      </c>
      <c r="H31" s="215" t="s">
        <v>24</v>
      </c>
      <c r="I31" s="216">
        <v>540.75</v>
      </c>
      <c r="J31" s="303"/>
    </row>
    <row r="32" spans="1:10">
      <c r="A32" s="296">
        <v>1769</v>
      </c>
      <c r="B32" s="299" t="s">
        <v>1700</v>
      </c>
      <c r="C32" s="199" t="s">
        <v>1701</v>
      </c>
      <c r="D32" s="199" t="s">
        <v>1702</v>
      </c>
      <c r="E32" s="201" t="s">
        <v>1703</v>
      </c>
      <c r="F32" s="214" t="s">
        <v>593</v>
      </c>
      <c r="G32" s="202">
        <v>45170</v>
      </c>
      <c r="H32" s="200" t="s">
        <v>602</v>
      </c>
      <c r="I32" s="216">
        <v>59.77</v>
      </c>
      <c r="J32" s="302">
        <v>59.77</v>
      </c>
    </row>
    <row r="33" spans="1:10">
      <c r="A33" s="297"/>
      <c r="B33" s="300"/>
      <c r="C33" s="195" t="s">
        <v>1677</v>
      </c>
      <c r="D33" s="195" t="s">
        <v>1678</v>
      </c>
      <c r="E33" s="196" t="s">
        <v>1679</v>
      </c>
      <c r="F33" s="197" t="s">
        <v>593</v>
      </c>
      <c r="G33" s="198">
        <v>45170</v>
      </c>
      <c r="H33" s="194" t="s">
        <v>24</v>
      </c>
      <c r="I33" s="216">
        <v>62.21</v>
      </c>
      <c r="J33" s="303"/>
    </row>
    <row r="34" spans="1:10">
      <c r="A34" s="305"/>
      <c r="B34" s="306"/>
      <c r="C34" s="201" t="s">
        <v>631</v>
      </c>
      <c r="D34" s="199" t="s">
        <v>632</v>
      </c>
      <c r="E34" s="201" t="s">
        <v>633</v>
      </c>
      <c r="F34" s="201" t="s">
        <v>593</v>
      </c>
      <c r="G34" s="198">
        <v>45170</v>
      </c>
      <c r="H34" s="194" t="s">
        <v>24</v>
      </c>
      <c r="I34" s="216">
        <v>54.12</v>
      </c>
      <c r="J34" s="303"/>
    </row>
    <row r="35" spans="1:10">
      <c r="A35" s="296">
        <v>1822</v>
      </c>
      <c r="B35" s="299" t="s">
        <v>1704</v>
      </c>
      <c r="C35" s="201" t="s">
        <v>1705</v>
      </c>
      <c r="D35" s="199" t="s">
        <v>1706</v>
      </c>
      <c r="E35" s="201" t="s">
        <v>1707</v>
      </c>
      <c r="F35" s="214" t="s">
        <v>1708</v>
      </c>
      <c r="G35" s="202">
        <v>45200</v>
      </c>
      <c r="H35" s="200" t="s">
        <v>24</v>
      </c>
      <c r="I35" s="216">
        <v>14865.28</v>
      </c>
      <c r="J35" s="302">
        <v>14865.28</v>
      </c>
    </row>
    <row r="36" spans="1:10">
      <c r="A36" s="297"/>
      <c r="B36" s="300"/>
      <c r="C36" s="201"/>
      <c r="D36" s="199"/>
      <c r="E36" s="201"/>
      <c r="F36" s="214"/>
      <c r="G36" s="202"/>
      <c r="H36" s="200"/>
      <c r="I36" s="216"/>
      <c r="J36" s="303"/>
    </row>
    <row r="37" spans="1:10">
      <c r="A37" s="305"/>
      <c r="B37" s="306"/>
      <c r="C37" s="199"/>
      <c r="D37" s="199"/>
      <c r="E37" s="201"/>
      <c r="F37" s="214"/>
      <c r="G37" s="202"/>
      <c r="H37" s="200"/>
      <c r="I37" s="216"/>
      <c r="J37" s="307"/>
    </row>
    <row r="38" spans="1:10">
      <c r="A38" s="296">
        <v>1823</v>
      </c>
      <c r="B38" s="299" t="s">
        <v>1709</v>
      </c>
      <c r="C38" s="201" t="s">
        <v>1705</v>
      </c>
      <c r="D38" s="199" t="s">
        <v>1706</v>
      </c>
      <c r="E38" s="201" t="s">
        <v>1707</v>
      </c>
      <c r="F38" s="214" t="s">
        <v>1708</v>
      </c>
      <c r="G38" s="202">
        <v>45200</v>
      </c>
      <c r="H38" s="200" t="s">
        <v>24</v>
      </c>
      <c r="I38" s="216">
        <v>78690</v>
      </c>
      <c r="J38" s="302">
        <v>78690</v>
      </c>
    </row>
    <row r="39" spans="1:10">
      <c r="A39" s="297"/>
      <c r="B39" s="300"/>
      <c r="C39" s="201"/>
      <c r="D39" s="199"/>
      <c r="E39" s="201"/>
      <c r="F39" s="214"/>
      <c r="G39" s="202"/>
      <c r="H39" s="200"/>
      <c r="I39" s="216"/>
      <c r="J39" s="303"/>
    </row>
    <row r="40" spans="1:10">
      <c r="A40" s="305"/>
      <c r="B40" s="306"/>
      <c r="C40" s="199"/>
      <c r="D40" s="199"/>
      <c r="E40" s="201"/>
      <c r="F40" s="214"/>
      <c r="G40" s="202"/>
      <c r="H40" s="200"/>
      <c r="I40" s="216"/>
      <c r="J40" s="307"/>
    </row>
    <row r="41" spans="1:10">
      <c r="A41" s="296">
        <v>1824</v>
      </c>
      <c r="B41" s="299" t="s">
        <v>1710</v>
      </c>
      <c r="C41" s="201" t="s">
        <v>1705</v>
      </c>
      <c r="D41" s="199" t="s">
        <v>1706</v>
      </c>
      <c r="E41" s="201" t="s">
        <v>1707</v>
      </c>
      <c r="F41" s="214" t="s">
        <v>1708</v>
      </c>
      <c r="G41" s="202">
        <v>45200</v>
      </c>
      <c r="H41" s="200" t="s">
        <v>24</v>
      </c>
      <c r="I41" s="216">
        <v>83985</v>
      </c>
      <c r="J41" s="302">
        <v>83985</v>
      </c>
    </row>
    <row r="42" spans="1:10">
      <c r="A42" s="297"/>
      <c r="B42" s="300"/>
      <c r="C42" s="201"/>
      <c r="D42" s="199"/>
      <c r="E42" s="201"/>
      <c r="F42" s="214"/>
      <c r="G42" s="202"/>
      <c r="H42" s="200"/>
      <c r="I42" s="216"/>
      <c r="J42" s="303"/>
    </row>
    <row r="43" spans="1:10">
      <c r="A43" s="305"/>
      <c r="B43" s="306"/>
      <c r="C43" s="201"/>
      <c r="D43" s="199"/>
      <c r="E43" s="201"/>
      <c r="F43" s="214"/>
      <c r="G43" s="202"/>
      <c r="H43" s="200"/>
      <c r="I43" s="216"/>
      <c r="J43" s="307"/>
    </row>
    <row r="44" spans="1:10">
      <c r="A44" s="296">
        <v>1825</v>
      </c>
      <c r="B44" s="299" t="s">
        <v>1711</v>
      </c>
      <c r="C44" s="201" t="s">
        <v>1705</v>
      </c>
      <c r="D44" s="199" t="s">
        <v>1706</v>
      </c>
      <c r="E44" s="201" t="s">
        <v>1707</v>
      </c>
      <c r="F44" s="214" t="s">
        <v>1708</v>
      </c>
      <c r="G44" s="202">
        <v>45200</v>
      </c>
      <c r="H44" s="200" t="s">
        <v>24</v>
      </c>
      <c r="I44" s="216">
        <v>136920</v>
      </c>
      <c r="J44" s="302">
        <v>136920</v>
      </c>
    </row>
    <row r="45" spans="1:10">
      <c r="A45" s="297"/>
      <c r="B45" s="300"/>
      <c r="C45" s="199"/>
      <c r="D45" s="199"/>
      <c r="E45" s="201"/>
      <c r="F45" s="214"/>
      <c r="G45" s="202"/>
      <c r="H45" s="200"/>
      <c r="I45" s="216"/>
      <c r="J45" s="303"/>
    </row>
    <row r="46" spans="1:10">
      <c r="A46" s="305"/>
      <c r="B46" s="306"/>
      <c r="C46" s="201"/>
      <c r="D46" s="199"/>
      <c r="E46" s="201"/>
      <c r="F46" s="214"/>
      <c r="G46" s="202"/>
      <c r="H46" s="200"/>
      <c r="I46" s="216"/>
      <c r="J46" s="307"/>
    </row>
    <row r="47" spans="1:10">
      <c r="A47" s="296">
        <v>1826</v>
      </c>
      <c r="B47" s="299" t="s">
        <v>1712</v>
      </c>
      <c r="C47" s="201" t="s">
        <v>1705</v>
      </c>
      <c r="D47" s="199" t="s">
        <v>1706</v>
      </c>
      <c r="E47" s="201" t="s">
        <v>1707</v>
      </c>
      <c r="F47" s="214" t="s">
        <v>1708</v>
      </c>
      <c r="G47" s="202">
        <v>45200</v>
      </c>
      <c r="H47" s="200" t="s">
        <v>24</v>
      </c>
      <c r="I47" s="216">
        <v>2998</v>
      </c>
      <c r="J47" s="302">
        <v>2998</v>
      </c>
    </row>
    <row r="48" spans="1:10">
      <c r="A48" s="297"/>
      <c r="B48" s="300"/>
      <c r="C48" s="199"/>
      <c r="D48" s="199"/>
      <c r="E48" s="201"/>
      <c r="F48" s="214"/>
      <c r="G48" s="202"/>
      <c r="H48" s="200"/>
      <c r="I48" s="216"/>
      <c r="J48" s="303"/>
    </row>
    <row r="49" spans="1:10">
      <c r="A49" s="305"/>
      <c r="B49" s="306"/>
      <c r="C49" s="201"/>
      <c r="D49" s="199"/>
      <c r="E49" s="201"/>
      <c r="F49" s="214"/>
      <c r="G49" s="202"/>
      <c r="H49" s="200"/>
      <c r="I49" s="216"/>
      <c r="J49" s="307"/>
    </row>
    <row r="50" spans="1:10">
      <c r="A50" s="296">
        <v>1827</v>
      </c>
      <c r="B50" s="299" t="s">
        <v>1567</v>
      </c>
      <c r="C50" s="201" t="s">
        <v>1713</v>
      </c>
      <c r="D50" s="199" t="s">
        <v>1714</v>
      </c>
      <c r="E50" s="201" t="s">
        <v>1715</v>
      </c>
      <c r="F50" s="214" t="s">
        <v>593</v>
      </c>
      <c r="G50" s="202">
        <v>45231</v>
      </c>
      <c r="H50" s="200" t="s">
        <v>24</v>
      </c>
      <c r="I50" s="216">
        <v>504.48</v>
      </c>
      <c r="J50" s="302">
        <v>437.5</v>
      </c>
    </row>
    <row r="51" spans="1:10">
      <c r="A51" s="297"/>
      <c r="B51" s="300"/>
      <c r="C51" s="199" t="s">
        <v>1716</v>
      </c>
      <c r="D51" s="199" t="s">
        <v>1717</v>
      </c>
      <c r="E51" s="201" t="s">
        <v>1718</v>
      </c>
      <c r="F51" s="214" t="s">
        <v>593</v>
      </c>
      <c r="G51" s="202">
        <v>45231</v>
      </c>
      <c r="H51" s="200" t="s">
        <v>24</v>
      </c>
      <c r="I51" s="216">
        <v>404.99</v>
      </c>
      <c r="J51" s="303"/>
    </row>
    <row r="52" spans="1:10">
      <c r="A52" s="305"/>
      <c r="B52" s="306"/>
      <c r="C52" s="201" t="s">
        <v>1719</v>
      </c>
      <c r="D52" s="199" t="s">
        <v>1720</v>
      </c>
      <c r="E52" s="201" t="s">
        <v>1721</v>
      </c>
      <c r="F52" s="214" t="s">
        <v>593</v>
      </c>
      <c r="G52" s="202">
        <v>45231</v>
      </c>
      <c r="H52" s="200" t="s">
        <v>24</v>
      </c>
      <c r="I52" s="216">
        <v>437.5</v>
      </c>
      <c r="J52" s="307"/>
    </row>
    <row r="53" spans="1:10">
      <c r="A53" s="296">
        <v>1266</v>
      </c>
      <c r="B53" s="299" t="s">
        <v>327</v>
      </c>
      <c r="C53" s="201" t="s">
        <v>1694</v>
      </c>
      <c r="D53" s="199" t="s">
        <v>1695</v>
      </c>
      <c r="E53" s="199" t="s">
        <v>1696</v>
      </c>
      <c r="F53" s="214" t="s">
        <v>593</v>
      </c>
      <c r="G53" s="202">
        <v>45170</v>
      </c>
      <c r="H53" s="200" t="s">
        <v>602</v>
      </c>
      <c r="I53" s="216">
        <v>258.36</v>
      </c>
      <c r="J53" s="302">
        <v>258.17</v>
      </c>
    </row>
    <row r="54" spans="1:10">
      <c r="A54" s="297"/>
      <c r="B54" s="300"/>
      <c r="C54" s="201" t="s">
        <v>616</v>
      </c>
      <c r="D54" s="199" t="s">
        <v>617</v>
      </c>
      <c r="E54" s="201" t="s">
        <v>618</v>
      </c>
      <c r="F54" s="214" t="s">
        <v>593</v>
      </c>
      <c r="G54" s="202">
        <v>45170</v>
      </c>
      <c r="H54" s="200" t="s">
        <v>602</v>
      </c>
      <c r="I54" s="216">
        <v>253.99</v>
      </c>
      <c r="J54" s="303"/>
    </row>
    <row r="55" spans="1:10">
      <c r="A55" s="305"/>
      <c r="B55" s="306"/>
      <c r="C55" s="201" t="s">
        <v>619</v>
      </c>
      <c r="D55" s="199" t="s">
        <v>620</v>
      </c>
      <c r="E55" s="201" t="s">
        <v>621</v>
      </c>
      <c r="F55" s="214" t="s">
        <v>593</v>
      </c>
      <c r="G55" s="202">
        <v>45170</v>
      </c>
      <c r="H55" s="215" t="s">
        <v>24</v>
      </c>
      <c r="I55" s="216">
        <v>258.17</v>
      </c>
      <c r="J55" s="307"/>
    </row>
    <row r="56" spans="1:10">
      <c r="A56" s="296">
        <v>1267</v>
      </c>
      <c r="B56" s="299" t="s">
        <v>329</v>
      </c>
      <c r="C56" s="201" t="s">
        <v>616</v>
      </c>
      <c r="D56" s="199" t="s">
        <v>617</v>
      </c>
      <c r="E56" s="201" t="s">
        <v>618</v>
      </c>
      <c r="F56" s="214" t="s">
        <v>593</v>
      </c>
      <c r="G56" s="202">
        <v>45170</v>
      </c>
      <c r="H56" s="200" t="s">
        <v>602</v>
      </c>
      <c r="I56" s="203">
        <v>68.959999999999994</v>
      </c>
      <c r="J56" s="302">
        <v>67.91</v>
      </c>
    </row>
    <row r="57" spans="1:10">
      <c r="A57" s="297"/>
      <c r="B57" s="300"/>
      <c r="C57" s="201" t="s">
        <v>619</v>
      </c>
      <c r="D57" s="199" t="s">
        <v>620</v>
      </c>
      <c r="E57" s="201" t="s">
        <v>621</v>
      </c>
      <c r="F57" s="214" t="s">
        <v>593</v>
      </c>
      <c r="G57" s="202">
        <v>45170</v>
      </c>
      <c r="H57" s="215" t="s">
        <v>24</v>
      </c>
      <c r="I57" s="203">
        <v>67.91</v>
      </c>
      <c r="J57" s="303"/>
    </row>
    <row r="58" spans="1:10">
      <c r="A58" s="305"/>
      <c r="B58" s="306"/>
      <c r="C58" s="201" t="s">
        <v>642</v>
      </c>
      <c r="D58" s="199" t="s">
        <v>643</v>
      </c>
      <c r="E58" s="201" t="s">
        <v>644</v>
      </c>
      <c r="F58" s="214" t="s">
        <v>593</v>
      </c>
      <c r="G58" s="202">
        <v>45170</v>
      </c>
      <c r="H58" s="200" t="s">
        <v>24</v>
      </c>
      <c r="I58" s="203">
        <v>55.73</v>
      </c>
      <c r="J58" s="307"/>
    </row>
    <row r="59" spans="1:10">
      <c r="A59" s="296">
        <v>1390</v>
      </c>
      <c r="B59" s="299" t="s">
        <v>229</v>
      </c>
      <c r="C59" s="201" t="s">
        <v>642</v>
      </c>
      <c r="D59" s="199" t="s">
        <v>643</v>
      </c>
      <c r="E59" s="201" t="s">
        <v>644</v>
      </c>
      <c r="F59" s="214" t="s">
        <v>593</v>
      </c>
      <c r="G59" s="202">
        <v>45170</v>
      </c>
      <c r="H59" s="200" t="s">
        <v>24</v>
      </c>
      <c r="I59" s="203">
        <v>221.63</v>
      </c>
      <c r="J59" s="302">
        <v>215</v>
      </c>
    </row>
    <row r="60" spans="1:10">
      <c r="A60" s="297"/>
      <c r="B60" s="300"/>
      <c r="C60" s="201" t="s">
        <v>1722</v>
      </c>
      <c r="D60" s="199" t="s">
        <v>1723</v>
      </c>
      <c r="E60" s="201" t="s">
        <v>1724</v>
      </c>
      <c r="F60" s="214" t="s">
        <v>593</v>
      </c>
      <c r="G60" s="219">
        <v>45170</v>
      </c>
      <c r="H60" s="200" t="s">
        <v>602</v>
      </c>
      <c r="I60" s="203">
        <v>194.73</v>
      </c>
      <c r="J60" s="303"/>
    </row>
    <row r="61" spans="1:10">
      <c r="A61" s="305"/>
      <c r="B61" s="306"/>
      <c r="C61" s="199" t="s">
        <v>601</v>
      </c>
      <c r="D61" s="199" t="s">
        <v>1725</v>
      </c>
      <c r="E61" s="201" t="s">
        <v>1726</v>
      </c>
      <c r="F61" s="214" t="s">
        <v>1727</v>
      </c>
      <c r="G61" s="202">
        <v>45170</v>
      </c>
      <c r="H61" s="200" t="s">
        <v>602</v>
      </c>
      <c r="I61" s="203">
        <v>215</v>
      </c>
      <c r="J61" s="307"/>
    </row>
    <row r="62" spans="1:10">
      <c r="A62" s="296">
        <v>1841</v>
      </c>
      <c r="B62" s="299" t="s">
        <v>1728</v>
      </c>
      <c r="C62" s="199" t="s">
        <v>1729</v>
      </c>
      <c r="D62" s="199" t="s">
        <v>1730</v>
      </c>
      <c r="E62" s="201" t="s">
        <v>1731</v>
      </c>
      <c r="F62" s="214" t="s">
        <v>593</v>
      </c>
      <c r="G62" s="202">
        <v>45231</v>
      </c>
      <c r="H62" s="200" t="s">
        <v>24</v>
      </c>
      <c r="I62" s="216">
        <v>93.93</v>
      </c>
      <c r="J62" s="302">
        <v>75.83</v>
      </c>
    </row>
    <row r="63" spans="1:10">
      <c r="A63" s="297"/>
      <c r="B63" s="300"/>
      <c r="C63" s="201" t="s">
        <v>1732</v>
      </c>
      <c r="D63" s="199" t="s">
        <v>1733</v>
      </c>
      <c r="E63" s="201" t="s">
        <v>1734</v>
      </c>
      <c r="F63" s="214" t="s">
        <v>593</v>
      </c>
      <c r="G63" s="202">
        <v>45231</v>
      </c>
      <c r="H63" s="200" t="s">
        <v>24</v>
      </c>
      <c r="I63" s="216">
        <v>53.67</v>
      </c>
      <c r="J63" s="303"/>
    </row>
    <row r="64" spans="1:10">
      <c r="A64" s="305"/>
      <c r="B64" s="306"/>
      <c r="C64" s="201" t="s">
        <v>1735</v>
      </c>
      <c r="D64" s="199" t="s">
        <v>1736</v>
      </c>
      <c r="E64" s="201" t="s">
        <v>1737</v>
      </c>
      <c r="F64" s="214" t="s">
        <v>593</v>
      </c>
      <c r="G64" s="202">
        <v>45231</v>
      </c>
      <c r="H64" s="200" t="s">
        <v>24</v>
      </c>
      <c r="I64" s="216">
        <v>75.83</v>
      </c>
      <c r="J64" s="307"/>
    </row>
    <row r="65" spans="1:10">
      <c r="A65" s="296">
        <v>1843</v>
      </c>
      <c r="B65" s="299" t="s">
        <v>1738</v>
      </c>
      <c r="C65" s="199" t="s">
        <v>1729</v>
      </c>
      <c r="D65" s="199" t="s">
        <v>1730</v>
      </c>
      <c r="E65" s="201" t="s">
        <v>1731</v>
      </c>
      <c r="F65" s="214" t="s">
        <v>593</v>
      </c>
      <c r="G65" s="202">
        <v>45231</v>
      </c>
      <c r="H65" s="200" t="s">
        <v>24</v>
      </c>
      <c r="I65" s="216">
        <v>6.15</v>
      </c>
      <c r="J65" s="302">
        <v>6.15</v>
      </c>
    </row>
    <row r="66" spans="1:10">
      <c r="A66" s="297"/>
      <c r="B66" s="300"/>
      <c r="C66" s="201" t="s">
        <v>1732</v>
      </c>
      <c r="D66" s="199" t="s">
        <v>1733</v>
      </c>
      <c r="E66" s="201" t="s">
        <v>1734</v>
      </c>
      <c r="F66" s="214" t="s">
        <v>593</v>
      </c>
      <c r="G66" s="202">
        <v>45231</v>
      </c>
      <c r="H66" s="200" t="s">
        <v>24</v>
      </c>
      <c r="I66" s="216">
        <v>5.46</v>
      </c>
      <c r="J66" s="303"/>
    </row>
    <row r="67" spans="1:10">
      <c r="A67" s="305"/>
      <c r="B67" s="306"/>
      <c r="C67" s="201" t="s">
        <v>1739</v>
      </c>
      <c r="D67" s="199" t="s">
        <v>1740</v>
      </c>
      <c r="E67" s="201" t="s">
        <v>1741</v>
      </c>
      <c r="F67" s="214" t="s">
        <v>593</v>
      </c>
      <c r="G67" s="202">
        <v>45231</v>
      </c>
      <c r="H67" s="200" t="s">
        <v>24</v>
      </c>
      <c r="I67" s="216">
        <v>6.39</v>
      </c>
      <c r="J67" s="307"/>
    </row>
    <row r="68" spans="1:10">
      <c r="A68" s="296">
        <v>1847</v>
      </c>
      <c r="B68" s="299" t="s">
        <v>1527</v>
      </c>
      <c r="C68" s="195" t="s">
        <v>1677</v>
      </c>
      <c r="D68" s="195" t="s">
        <v>1678</v>
      </c>
      <c r="E68" s="196" t="s">
        <v>1679</v>
      </c>
      <c r="F68" s="197" t="s">
        <v>593</v>
      </c>
      <c r="G68" s="198">
        <v>45231</v>
      </c>
      <c r="H68" s="194" t="s">
        <v>24</v>
      </c>
      <c r="I68" s="216">
        <v>1.76</v>
      </c>
      <c r="J68" s="302">
        <f t="shared" ref="J68" si="0">TRUNC(MEDIAN(I68:I70),2)</f>
        <v>1.95</v>
      </c>
    </row>
    <row r="69" spans="1:10">
      <c r="A69" s="297"/>
      <c r="B69" s="300"/>
      <c r="C69" s="201" t="s">
        <v>631</v>
      </c>
      <c r="D69" s="199" t="s">
        <v>632</v>
      </c>
      <c r="E69" s="201" t="s">
        <v>633</v>
      </c>
      <c r="F69" s="201" t="s">
        <v>593</v>
      </c>
      <c r="G69" s="202">
        <v>45231</v>
      </c>
      <c r="H69" s="200" t="s">
        <v>24</v>
      </c>
      <c r="I69" s="216">
        <v>1.95</v>
      </c>
      <c r="J69" s="303"/>
    </row>
    <row r="70" spans="1:10">
      <c r="A70" s="305"/>
      <c r="B70" s="306"/>
      <c r="C70" s="201" t="s">
        <v>1742</v>
      </c>
      <c r="D70" s="199" t="s">
        <v>1743</v>
      </c>
      <c r="E70" s="201" t="s">
        <v>1744</v>
      </c>
      <c r="F70" s="214" t="s">
        <v>593</v>
      </c>
      <c r="G70" s="202">
        <v>45231</v>
      </c>
      <c r="H70" s="200" t="s">
        <v>24</v>
      </c>
      <c r="I70" s="216">
        <v>2.63</v>
      </c>
      <c r="J70" s="307"/>
    </row>
    <row r="71" spans="1:10">
      <c r="A71" s="296">
        <v>1054</v>
      </c>
      <c r="B71" s="299" t="s">
        <v>597</v>
      </c>
      <c r="C71" s="201" t="s">
        <v>598</v>
      </c>
      <c r="D71" s="199" t="s">
        <v>599</v>
      </c>
      <c r="E71" s="201" t="s">
        <v>600</v>
      </c>
      <c r="F71" s="214" t="s">
        <v>1745</v>
      </c>
      <c r="G71" s="202">
        <v>45200</v>
      </c>
      <c r="H71" s="200" t="s">
        <v>210</v>
      </c>
      <c r="I71" s="216">
        <v>7.35</v>
      </c>
      <c r="J71" s="302">
        <v>8.8000000000000007</v>
      </c>
    </row>
    <row r="72" spans="1:10">
      <c r="A72" s="297"/>
      <c r="B72" s="300"/>
      <c r="C72" s="201" t="s">
        <v>1746</v>
      </c>
      <c r="D72" s="199" t="s">
        <v>1747</v>
      </c>
      <c r="E72" s="201" t="s">
        <v>1748</v>
      </c>
      <c r="F72" s="197" t="s">
        <v>615</v>
      </c>
      <c r="G72" s="202">
        <v>45200</v>
      </c>
      <c r="H72" s="200" t="s">
        <v>210</v>
      </c>
      <c r="I72" s="220">
        <v>8.8000000000000007</v>
      </c>
      <c r="J72" s="303"/>
    </row>
    <row r="73" spans="1:10">
      <c r="A73" s="305"/>
      <c r="B73" s="306"/>
      <c r="C73" s="195" t="s">
        <v>1749</v>
      </c>
      <c r="D73" s="195" t="s">
        <v>1750</v>
      </c>
      <c r="E73" s="196" t="s">
        <v>1751</v>
      </c>
      <c r="F73" s="197" t="s">
        <v>1752</v>
      </c>
      <c r="G73" s="202">
        <v>45200</v>
      </c>
      <c r="H73" s="200" t="s">
        <v>210</v>
      </c>
      <c r="I73" s="220">
        <v>12.26</v>
      </c>
      <c r="J73" s="307"/>
    </row>
    <row r="74" spans="1:10">
      <c r="A74" s="296">
        <v>1073</v>
      </c>
      <c r="B74" s="299" t="s">
        <v>277</v>
      </c>
      <c r="C74" s="199" t="s">
        <v>603</v>
      </c>
      <c r="D74" s="199" t="s">
        <v>604</v>
      </c>
      <c r="E74" s="200" t="s">
        <v>605</v>
      </c>
      <c r="F74" s="201" t="s">
        <v>606</v>
      </c>
      <c r="G74" s="202">
        <v>44501</v>
      </c>
      <c r="H74" s="200" t="s">
        <v>24</v>
      </c>
      <c r="I74" s="221">
        <v>99</v>
      </c>
      <c r="J74" s="314">
        <v>99.5</v>
      </c>
    </row>
    <row r="75" spans="1:10">
      <c r="A75" s="297"/>
      <c r="B75" s="300"/>
      <c r="C75" s="199" t="s">
        <v>607</v>
      </c>
      <c r="D75" s="199" t="s">
        <v>608</v>
      </c>
      <c r="E75" s="200" t="s">
        <v>605</v>
      </c>
      <c r="F75" s="201" t="s">
        <v>606</v>
      </c>
      <c r="G75" s="202">
        <v>44501</v>
      </c>
      <c r="H75" s="200" t="s">
        <v>24</v>
      </c>
      <c r="I75" s="221">
        <v>100</v>
      </c>
      <c r="J75" s="314"/>
    </row>
    <row r="76" spans="1:10">
      <c r="A76" s="305"/>
      <c r="B76" s="306"/>
      <c r="C76" s="199"/>
      <c r="D76" s="199"/>
      <c r="E76" s="201"/>
      <c r="F76" s="200"/>
      <c r="G76" s="202"/>
      <c r="H76" s="200"/>
      <c r="I76" s="221"/>
      <c r="J76" s="314"/>
    </row>
    <row r="77" spans="1:10">
      <c r="A77" s="296">
        <v>1204</v>
      </c>
      <c r="B77" s="299" t="s">
        <v>1753</v>
      </c>
      <c r="C77" s="199" t="s">
        <v>1754</v>
      </c>
      <c r="D77" s="199" t="s">
        <v>1755</v>
      </c>
      <c r="E77" s="201" t="s">
        <v>1756</v>
      </c>
      <c r="F77" s="214"/>
      <c r="G77" s="202">
        <v>43891</v>
      </c>
      <c r="H77" s="200" t="s">
        <v>24</v>
      </c>
      <c r="I77" s="216">
        <v>25.9</v>
      </c>
      <c r="J77" s="302">
        <v>25.9</v>
      </c>
    </row>
    <row r="78" spans="1:10">
      <c r="A78" s="297"/>
      <c r="B78" s="300"/>
      <c r="C78" s="201"/>
      <c r="D78" s="222"/>
      <c r="E78" s="201"/>
      <c r="F78" s="214"/>
      <c r="G78" s="218"/>
      <c r="H78" s="200"/>
      <c r="I78" s="216"/>
      <c r="J78" s="303"/>
    </row>
    <row r="79" spans="1:10">
      <c r="A79" s="305"/>
      <c r="B79" s="306"/>
      <c r="C79" s="199"/>
      <c r="D79" s="222"/>
      <c r="E79" s="201"/>
      <c r="F79" s="214"/>
      <c r="G79" s="218"/>
      <c r="H79" s="200"/>
      <c r="I79" s="216"/>
      <c r="J79" s="307"/>
    </row>
    <row r="80" spans="1:10">
      <c r="A80" s="296">
        <v>1227</v>
      </c>
      <c r="B80" s="299" t="s">
        <v>264</v>
      </c>
      <c r="C80" s="201" t="s">
        <v>1757</v>
      </c>
      <c r="D80" s="199" t="s">
        <v>1758</v>
      </c>
      <c r="E80" s="201" t="s">
        <v>1759</v>
      </c>
      <c r="F80" s="214" t="s">
        <v>1760</v>
      </c>
      <c r="G80" s="202">
        <v>45244</v>
      </c>
      <c r="H80" s="200" t="s">
        <v>27</v>
      </c>
      <c r="I80" s="216">
        <v>450</v>
      </c>
      <c r="J80" s="302">
        <v>784.41</v>
      </c>
    </row>
    <row r="81" spans="1:10">
      <c r="A81" s="297"/>
      <c r="B81" s="300"/>
      <c r="C81" s="201" t="s">
        <v>1761</v>
      </c>
      <c r="D81" s="199" t="s">
        <v>1762</v>
      </c>
      <c r="E81" s="201" t="s">
        <v>1763</v>
      </c>
      <c r="F81" s="214" t="s">
        <v>1764</v>
      </c>
      <c r="G81" s="202">
        <v>44927</v>
      </c>
      <c r="H81" s="200" t="s">
        <v>27</v>
      </c>
      <c r="I81" s="216">
        <v>795.02</v>
      </c>
      <c r="J81" s="303"/>
    </row>
    <row r="82" spans="1:10">
      <c r="A82" s="305"/>
      <c r="B82" s="306"/>
      <c r="C82" s="201" t="s">
        <v>1765</v>
      </c>
      <c r="D82" s="199" t="s">
        <v>1766</v>
      </c>
      <c r="E82" s="201" t="s">
        <v>1767</v>
      </c>
      <c r="F82" s="214" t="s">
        <v>1768</v>
      </c>
      <c r="G82" s="202">
        <v>45243</v>
      </c>
      <c r="H82" s="200"/>
      <c r="I82" s="216">
        <v>784.41</v>
      </c>
      <c r="J82" s="307"/>
    </row>
    <row r="83" spans="1:10">
      <c r="A83" s="296">
        <v>1228</v>
      </c>
      <c r="B83" s="299" t="s">
        <v>1769</v>
      </c>
      <c r="C83" s="201" t="s">
        <v>1770</v>
      </c>
      <c r="D83" s="199" t="s">
        <v>1771</v>
      </c>
      <c r="E83" s="201" t="s">
        <v>1772</v>
      </c>
      <c r="F83" s="214" t="s">
        <v>1773</v>
      </c>
      <c r="G83" s="202">
        <v>43891</v>
      </c>
      <c r="H83" s="200" t="s">
        <v>24</v>
      </c>
      <c r="I83" s="203">
        <v>434.7</v>
      </c>
      <c r="J83" s="302">
        <v>434.7</v>
      </c>
    </row>
    <row r="84" spans="1:10">
      <c r="A84" s="297"/>
      <c r="B84" s="300"/>
      <c r="C84" s="201"/>
      <c r="D84" s="199"/>
      <c r="E84" s="201"/>
      <c r="F84" s="214"/>
      <c r="G84" s="202"/>
      <c r="H84" s="200"/>
      <c r="I84" s="203"/>
      <c r="J84" s="303"/>
    </row>
    <row r="85" spans="1:10">
      <c r="A85" s="305"/>
      <c r="B85" s="306"/>
      <c r="C85" s="201"/>
      <c r="D85" s="199"/>
      <c r="E85" s="201"/>
      <c r="F85" s="214"/>
      <c r="G85" s="202"/>
      <c r="H85" s="215"/>
      <c r="I85" s="203"/>
      <c r="J85" s="307"/>
    </row>
    <row r="86" spans="1:10">
      <c r="A86" s="296">
        <v>1298</v>
      </c>
      <c r="B86" s="299" t="s">
        <v>1647</v>
      </c>
      <c r="C86" s="199" t="s">
        <v>1638</v>
      </c>
      <c r="D86" s="195" t="s">
        <v>1639</v>
      </c>
      <c r="E86" s="196" t="s">
        <v>1640</v>
      </c>
      <c r="F86" s="197" t="s">
        <v>593</v>
      </c>
      <c r="G86" s="198">
        <v>45170</v>
      </c>
      <c r="H86" s="194" t="s">
        <v>24</v>
      </c>
      <c r="I86" s="203">
        <v>165.85</v>
      </c>
      <c r="J86" s="302">
        <v>217.28</v>
      </c>
    </row>
    <row r="87" spans="1:10">
      <c r="A87" s="297"/>
      <c r="B87" s="300"/>
      <c r="C87" s="197" t="s">
        <v>1648</v>
      </c>
      <c r="D87" s="195" t="s">
        <v>1649</v>
      </c>
      <c r="E87" s="196" t="s">
        <v>1650</v>
      </c>
      <c r="F87" s="197" t="s">
        <v>593</v>
      </c>
      <c r="G87" s="198">
        <v>45170</v>
      </c>
      <c r="H87" s="194" t="s">
        <v>24</v>
      </c>
      <c r="I87" s="203">
        <v>247.05</v>
      </c>
      <c r="J87" s="303"/>
    </row>
    <row r="88" spans="1:10">
      <c r="A88" s="305"/>
      <c r="B88" s="306"/>
      <c r="C88" s="201" t="s">
        <v>627</v>
      </c>
      <c r="D88" s="199" t="s">
        <v>628</v>
      </c>
      <c r="E88" s="199">
        <v>19991501751</v>
      </c>
      <c r="F88" s="201" t="s">
        <v>593</v>
      </c>
      <c r="G88" s="198">
        <v>45170</v>
      </c>
      <c r="H88" s="215" t="s">
        <v>24</v>
      </c>
      <c r="I88" s="203">
        <v>217.28</v>
      </c>
      <c r="J88" s="307"/>
    </row>
    <row r="89" spans="1:10">
      <c r="A89" s="296">
        <v>1299</v>
      </c>
      <c r="B89" s="299" t="s">
        <v>1651</v>
      </c>
      <c r="C89" s="199" t="s">
        <v>1638</v>
      </c>
      <c r="D89" s="195" t="s">
        <v>1639</v>
      </c>
      <c r="E89" s="196" t="s">
        <v>1640</v>
      </c>
      <c r="F89" s="197" t="s">
        <v>593</v>
      </c>
      <c r="G89" s="198">
        <v>45170</v>
      </c>
      <c r="H89" s="194" t="s">
        <v>24</v>
      </c>
      <c r="I89" s="203">
        <v>42.09</v>
      </c>
      <c r="J89" s="302">
        <v>64.36</v>
      </c>
    </row>
    <row r="90" spans="1:10">
      <c r="A90" s="297"/>
      <c r="B90" s="300"/>
      <c r="C90" s="201" t="s">
        <v>631</v>
      </c>
      <c r="D90" s="199" t="s">
        <v>632</v>
      </c>
      <c r="E90" s="201" t="s">
        <v>633</v>
      </c>
      <c r="F90" s="201" t="s">
        <v>593</v>
      </c>
      <c r="G90" s="198">
        <v>45170</v>
      </c>
      <c r="H90" s="194" t="s">
        <v>24</v>
      </c>
      <c r="I90" s="203">
        <v>72.16</v>
      </c>
      <c r="J90" s="303"/>
    </row>
    <row r="91" spans="1:10">
      <c r="A91" s="305"/>
      <c r="B91" s="306"/>
      <c r="C91" s="201" t="s">
        <v>1641</v>
      </c>
      <c r="D91" s="199" t="s">
        <v>1642</v>
      </c>
      <c r="E91" s="201" t="s">
        <v>1643</v>
      </c>
      <c r="F91" s="201" t="s">
        <v>593</v>
      </c>
      <c r="G91" s="202">
        <v>45170</v>
      </c>
      <c r="H91" s="200" t="s">
        <v>24</v>
      </c>
      <c r="I91" s="203">
        <v>64.36</v>
      </c>
      <c r="J91" s="307"/>
    </row>
    <row r="92" spans="1:10">
      <c r="A92" s="296">
        <v>1306</v>
      </c>
      <c r="B92" s="299" t="s">
        <v>1774</v>
      </c>
      <c r="C92" s="201" t="s">
        <v>609</v>
      </c>
      <c r="D92" s="199" t="s">
        <v>610</v>
      </c>
      <c r="E92" s="201" t="s">
        <v>611</v>
      </c>
      <c r="F92" s="214" t="s">
        <v>612</v>
      </c>
      <c r="G92" s="202">
        <v>43983</v>
      </c>
      <c r="H92" s="200" t="s">
        <v>162</v>
      </c>
      <c r="I92" s="203">
        <v>850</v>
      </c>
      <c r="J92" s="302">
        <v>850</v>
      </c>
    </row>
    <row r="93" spans="1:10">
      <c r="A93" s="297"/>
      <c r="B93" s="300"/>
      <c r="C93" s="201"/>
      <c r="D93" s="199"/>
      <c r="E93" s="201"/>
      <c r="F93" s="214"/>
      <c r="G93" s="202"/>
      <c r="H93" s="215"/>
      <c r="I93" s="203"/>
      <c r="J93" s="303"/>
    </row>
    <row r="94" spans="1:10">
      <c r="A94" s="305"/>
      <c r="B94" s="306"/>
      <c r="C94" s="201"/>
      <c r="D94" s="199"/>
      <c r="E94" s="201"/>
      <c r="F94" s="214"/>
      <c r="G94" s="202"/>
      <c r="H94" s="215"/>
      <c r="I94" s="203"/>
      <c r="J94" s="307"/>
    </row>
    <row r="95" spans="1:10">
      <c r="A95" s="296">
        <v>1307</v>
      </c>
      <c r="B95" s="299" t="s">
        <v>1775</v>
      </c>
      <c r="C95" s="201" t="s">
        <v>1776</v>
      </c>
      <c r="D95" s="199" t="s">
        <v>1777</v>
      </c>
      <c r="E95" s="201" t="s">
        <v>1778</v>
      </c>
      <c r="F95" s="214" t="s">
        <v>1779</v>
      </c>
      <c r="G95" s="202">
        <v>43983</v>
      </c>
      <c r="H95" s="215" t="s">
        <v>24</v>
      </c>
      <c r="I95" s="203">
        <v>54.43</v>
      </c>
      <c r="J95" s="302">
        <v>40.549999999999997</v>
      </c>
    </row>
    <row r="96" spans="1:10">
      <c r="A96" s="297"/>
      <c r="B96" s="300"/>
      <c r="C96" s="201" t="s">
        <v>1746</v>
      </c>
      <c r="D96" s="199" t="s">
        <v>1747</v>
      </c>
      <c r="E96" s="201" t="s">
        <v>1780</v>
      </c>
      <c r="F96" s="214" t="s">
        <v>1781</v>
      </c>
      <c r="G96" s="202">
        <v>43983</v>
      </c>
      <c r="H96" s="215" t="s">
        <v>24</v>
      </c>
      <c r="I96" s="203">
        <v>26.67</v>
      </c>
      <c r="J96" s="303"/>
    </row>
    <row r="97" spans="1:10">
      <c r="A97" s="305"/>
      <c r="B97" s="306"/>
      <c r="C97" s="201"/>
      <c r="D97" s="199"/>
      <c r="E97" s="201"/>
      <c r="F97" s="214"/>
      <c r="G97" s="202"/>
      <c r="H97" s="215"/>
      <c r="I97" s="203"/>
      <c r="J97" s="307"/>
    </row>
    <row r="98" spans="1:10">
      <c r="A98" s="296">
        <v>1546</v>
      </c>
      <c r="B98" s="299" t="s">
        <v>1672</v>
      </c>
      <c r="C98" s="195" t="s">
        <v>1673</v>
      </c>
      <c r="D98" s="195" t="s">
        <v>1674</v>
      </c>
      <c r="E98" s="196" t="s">
        <v>1675</v>
      </c>
      <c r="F98" s="197" t="s">
        <v>593</v>
      </c>
      <c r="G98" s="198">
        <v>45170</v>
      </c>
      <c r="H98" s="194" t="s">
        <v>24</v>
      </c>
      <c r="I98" s="217">
        <v>11.97</v>
      </c>
      <c r="J98" s="311">
        <v>12.64</v>
      </c>
    </row>
    <row r="99" spans="1:10">
      <c r="A99" s="297"/>
      <c r="B99" s="300"/>
      <c r="C99" s="196" t="s">
        <v>1638</v>
      </c>
      <c r="D99" s="195" t="s">
        <v>1639</v>
      </c>
      <c r="E99" s="196" t="s">
        <v>1640</v>
      </c>
      <c r="F99" s="197" t="s">
        <v>593</v>
      </c>
      <c r="G99" s="198">
        <v>45170</v>
      </c>
      <c r="H99" s="194" t="s">
        <v>24</v>
      </c>
      <c r="I99" s="217">
        <v>15.37</v>
      </c>
      <c r="J99" s="312"/>
    </row>
    <row r="100" spans="1:10">
      <c r="A100" s="305"/>
      <c r="B100" s="306"/>
      <c r="C100" s="197" t="s">
        <v>1648</v>
      </c>
      <c r="D100" s="195" t="s">
        <v>1649</v>
      </c>
      <c r="E100" s="196" t="s">
        <v>1650</v>
      </c>
      <c r="F100" s="197" t="s">
        <v>593</v>
      </c>
      <c r="G100" s="198">
        <v>45170</v>
      </c>
      <c r="H100" s="194" t="s">
        <v>24</v>
      </c>
      <c r="I100" s="217">
        <v>12.64</v>
      </c>
      <c r="J100" s="313"/>
    </row>
    <row r="101" spans="1:10">
      <c r="A101" s="296">
        <v>1571</v>
      </c>
      <c r="B101" s="299" t="s">
        <v>383</v>
      </c>
      <c r="C101" s="201" t="s">
        <v>631</v>
      </c>
      <c r="D101" s="199" t="s">
        <v>632</v>
      </c>
      <c r="E101" s="201" t="s">
        <v>633</v>
      </c>
      <c r="F101" s="201" t="s">
        <v>593</v>
      </c>
      <c r="G101" s="202">
        <v>44287</v>
      </c>
      <c r="H101" s="200" t="s">
        <v>24</v>
      </c>
      <c r="I101" s="203">
        <v>5.0999999999999996</v>
      </c>
      <c r="J101" s="302">
        <v>9.5</v>
      </c>
    </row>
    <row r="102" spans="1:10">
      <c r="A102" s="297"/>
      <c r="B102" s="300"/>
      <c r="C102" s="201" t="s">
        <v>634</v>
      </c>
      <c r="D102" s="199" t="s">
        <v>635</v>
      </c>
      <c r="E102" s="201" t="s">
        <v>636</v>
      </c>
      <c r="F102" s="214" t="s">
        <v>593</v>
      </c>
      <c r="G102" s="202">
        <v>44287</v>
      </c>
      <c r="H102" s="200" t="s">
        <v>24</v>
      </c>
      <c r="I102" s="203">
        <v>9.5</v>
      </c>
      <c r="J102" s="303"/>
    </row>
    <row r="103" spans="1:10">
      <c r="A103" s="305"/>
      <c r="B103" s="306"/>
      <c r="C103" s="201" t="s">
        <v>637</v>
      </c>
      <c r="D103" s="199" t="s">
        <v>638</v>
      </c>
      <c r="E103" s="201" t="s">
        <v>639</v>
      </c>
      <c r="F103" s="214" t="s">
        <v>593</v>
      </c>
      <c r="G103" s="202">
        <v>44287</v>
      </c>
      <c r="H103" s="215" t="s">
        <v>24</v>
      </c>
      <c r="I103" s="203">
        <v>10.48</v>
      </c>
      <c r="J103" s="307"/>
    </row>
    <row r="104" spans="1:10" ht="24">
      <c r="A104" s="296">
        <v>1695</v>
      </c>
      <c r="B104" s="299" t="s">
        <v>1782</v>
      </c>
      <c r="C104" s="201" t="s">
        <v>1783</v>
      </c>
      <c r="D104" s="199" t="s">
        <v>1784</v>
      </c>
      <c r="E104" s="201" t="s">
        <v>1785</v>
      </c>
      <c r="F104" s="214" t="s">
        <v>606</v>
      </c>
      <c r="G104" s="202">
        <v>44470</v>
      </c>
      <c r="H104" s="215" t="s">
        <v>24</v>
      </c>
      <c r="I104" s="203">
        <v>651.84</v>
      </c>
      <c r="J104" s="302">
        <v>724.58</v>
      </c>
    </row>
    <row r="105" spans="1:10" ht="24">
      <c r="A105" s="297"/>
      <c r="B105" s="300"/>
      <c r="C105" s="201" t="s">
        <v>1786</v>
      </c>
      <c r="D105" s="199" t="s">
        <v>1787</v>
      </c>
      <c r="E105" s="201" t="s">
        <v>1785</v>
      </c>
      <c r="F105" s="214" t="s">
        <v>606</v>
      </c>
      <c r="G105" s="202">
        <v>44470</v>
      </c>
      <c r="H105" s="215" t="s">
        <v>24</v>
      </c>
      <c r="I105" s="203">
        <v>676.29</v>
      </c>
      <c r="J105" s="303"/>
    </row>
    <row r="106" spans="1:10" ht="24">
      <c r="A106" s="297"/>
      <c r="B106" s="300"/>
      <c r="C106" s="201" t="s">
        <v>1788</v>
      </c>
      <c r="D106" s="199" t="s">
        <v>1789</v>
      </c>
      <c r="E106" s="201" t="s">
        <v>1785</v>
      </c>
      <c r="F106" s="214" t="s">
        <v>606</v>
      </c>
      <c r="G106" s="202">
        <v>44470</v>
      </c>
      <c r="H106" s="215" t="s">
        <v>24</v>
      </c>
      <c r="I106" s="203">
        <v>772.87</v>
      </c>
      <c r="J106" s="303"/>
    </row>
    <row r="107" spans="1:10" ht="24">
      <c r="A107" s="305"/>
      <c r="B107" s="306"/>
      <c r="C107" s="201" t="s">
        <v>1790</v>
      </c>
      <c r="D107" s="199" t="s">
        <v>1791</v>
      </c>
      <c r="E107" s="201" t="s">
        <v>1785</v>
      </c>
      <c r="F107" s="214" t="s">
        <v>606</v>
      </c>
      <c r="G107" s="202">
        <v>44470</v>
      </c>
      <c r="H107" s="215" t="s">
        <v>24</v>
      </c>
      <c r="I107" s="203">
        <v>814</v>
      </c>
      <c r="J107" s="303"/>
    </row>
    <row r="108" spans="1:10">
      <c r="A108" s="296">
        <v>1768</v>
      </c>
      <c r="B108" s="299" t="s">
        <v>1792</v>
      </c>
      <c r="C108" s="201" t="s">
        <v>1793</v>
      </c>
      <c r="D108" s="201" t="s">
        <v>1794</v>
      </c>
      <c r="E108" s="201" t="s">
        <v>593</v>
      </c>
      <c r="F108" s="214" t="s">
        <v>593</v>
      </c>
      <c r="G108" s="202">
        <v>45170</v>
      </c>
      <c r="H108" s="215" t="s">
        <v>24</v>
      </c>
      <c r="I108" s="216">
        <v>10136.07</v>
      </c>
      <c r="J108" s="302">
        <v>10136.07</v>
      </c>
    </row>
    <row r="109" spans="1:10">
      <c r="A109" s="297"/>
      <c r="B109" s="300"/>
      <c r="C109" s="199" t="s">
        <v>1795</v>
      </c>
      <c r="D109" s="199" t="s">
        <v>1796</v>
      </c>
      <c r="E109" s="201" t="s">
        <v>593</v>
      </c>
      <c r="F109" s="214" t="s">
        <v>593</v>
      </c>
      <c r="G109" s="202">
        <v>45170</v>
      </c>
      <c r="H109" s="215" t="s">
        <v>24</v>
      </c>
      <c r="I109" s="216">
        <v>10182.129999999999</v>
      </c>
      <c r="J109" s="303"/>
    </row>
    <row r="110" spans="1:10">
      <c r="A110" s="305"/>
      <c r="B110" s="306"/>
      <c r="C110" s="201" t="s">
        <v>1797</v>
      </c>
      <c r="D110" s="201" t="s">
        <v>1798</v>
      </c>
      <c r="E110" s="201" t="s">
        <v>593</v>
      </c>
      <c r="F110" s="214" t="s">
        <v>593</v>
      </c>
      <c r="G110" s="202">
        <v>45170</v>
      </c>
      <c r="H110" s="215" t="s">
        <v>24</v>
      </c>
      <c r="I110" s="216">
        <v>9755.5499999999993</v>
      </c>
      <c r="J110" s="303"/>
    </row>
    <row r="111" spans="1:10">
      <c r="A111" s="296">
        <v>1770</v>
      </c>
      <c r="B111" s="299" t="s">
        <v>1799</v>
      </c>
      <c r="C111" s="199" t="s">
        <v>1800</v>
      </c>
      <c r="D111" s="199" t="s">
        <v>1801</v>
      </c>
      <c r="E111" s="201" t="s">
        <v>1802</v>
      </c>
      <c r="F111" s="214" t="s">
        <v>593</v>
      </c>
      <c r="G111" s="198">
        <v>45170</v>
      </c>
      <c r="H111" s="200" t="s">
        <v>210</v>
      </c>
      <c r="I111" s="216">
        <v>51.25</v>
      </c>
      <c r="J111" s="302">
        <v>51.25</v>
      </c>
    </row>
    <row r="112" spans="1:10">
      <c r="A112" s="297"/>
      <c r="B112" s="300"/>
      <c r="C112" s="195" t="s">
        <v>1803</v>
      </c>
      <c r="D112" s="195" t="s">
        <v>1804</v>
      </c>
      <c r="E112" s="196" t="s">
        <v>1805</v>
      </c>
      <c r="F112" s="214" t="s">
        <v>593</v>
      </c>
      <c r="G112" s="198">
        <v>45170</v>
      </c>
      <c r="H112" s="200" t="s">
        <v>210</v>
      </c>
      <c r="I112" s="216">
        <v>46.25</v>
      </c>
      <c r="J112" s="303"/>
    </row>
    <row r="113" spans="1:10">
      <c r="A113" s="305"/>
      <c r="B113" s="306"/>
      <c r="C113" s="201" t="s">
        <v>1806</v>
      </c>
      <c r="D113" s="199" t="s">
        <v>1807</v>
      </c>
      <c r="E113" s="201" t="s">
        <v>1808</v>
      </c>
      <c r="F113" s="214" t="s">
        <v>593</v>
      </c>
      <c r="G113" s="198">
        <v>45170</v>
      </c>
      <c r="H113" s="200" t="s">
        <v>210</v>
      </c>
      <c r="I113" s="216">
        <v>51.577500000000001</v>
      </c>
      <c r="J113" s="303"/>
    </row>
    <row r="114" spans="1:10">
      <c r="A114" s="296">
        <v>1771</v>
      </c>
      <c r="B114" s="299" t="s">
        <v>1809</v>
      </c>
      <c r="C114" s="199" t="s">
        <v>1800</v>
      </c>
      <c r="D114" s="199" t="s">
        <v>1801</v>
      </c>
      <c r="E114" s="201" t="s">
        <v>1802</v>
      </c>
      <c r="F114" s="214" t="s">
        <v>593</v>
      </c>
      <c r="G114" s="198">
        <v>45170</v>
      </c>
      <c r="H114" s="200" t="s">
        <v>210</v>
      </c>
      <c r="I114" s="216">
        <v>34</v>
      </c>
      <c r="J114" s="302">
        <v>31.66</v>
      </c>
    </row>
    <row r="115" spans="1:10">
      <c r="A115" s="297"/>
      <c r="B115" s="300"/>
      <c r="C115" s="195" t="s">
        <v>1803</v>
      </c>
      <c r="D115" s="195" t="s">
        <v>1804</v>
      </c>
      <c r="E115" s="196" t="s">
        <v>1805</v>
      </c>
      <c r="F115" s="214" t="s">
        <v>593</v>
      </c>
      <c r="G115" s="198">
        <v>45170</v>
      </c>
      <c r="H115" s="200" t="s">
        <v>210</v>
      </c>
      <c r="I115" s="216">
        <v>31.66</v>
      </c>
      <c r="J115" s="303"/>
    </row>
    <row r="116" spans="1:10">
      <c r="A116" s="305"/>
      <c r="B116" s="306"/>
      <c r="C116" s="201" t="s">
        <v>1810</v>
      </c>
      <c r="D116" s="199" t="s">
        <v>1811</v>
      </c>
      <c r="E116" s="201" t="s">
        <v>1812</v>
      </c>
      <c r="F116" s="214" t="s">
        <v>593</v>
      </c>
      <c r="G116" s="198">
        <v>45170</v>
      </c>
      <c r="H116" s="200" t="s">
        <v>210</v>
      </c>
      <c r="I116" s="216">
        <v>25.41</v>
      </c>
      <c r="J116" s="303"/>
    </row>
    <row r="117" spans="1:10">
      <c r="A117" s="296">
        <v>1772</v>
      </c>
      <c r="B117" s="299" t="s">
        <v>1813</v>
      </c>
      <c r="C117" s="199" t="s">
        <v>1814</v>
      </c>
      <c r="D117" s="199" t="s">
        <v>1815</v>
      </c>
      <c r="E117" s="201" t="s">
        <v>1816</v>
      </c>
      <c r="F117" s="214" t="s">
        <v>593</v>
      </c>
      <c r="G117" s="198">
        <v>45170</v>
      </c>
      <c r="H117" s="200" t="s">
        <v>210</v>
      </c>
      <c r="I117" s="216">
        <v>28.44</v>
      </c>
      <c r="J117" s="302">
        <v>25.6</v>
      </c>
    </row>
    <row r="118" spans="1:10">
      <c r="A118" s="297"/>
      <c r="B118" s="300"/>
      <c r="C118" s="195" t="s">
        <v>1817</v>
      </c>
      <c r="D118" s="195" t="s">
        <v>1818</v>
      </c>
      <c r="E118" s="196" t="s">
        <v>1819</v>
      </c>
      <c r="F118" s="214" t="s">
        <v>593</v>
      </c>
      <c r="G118" s="198">
        <v>45170</v>
      </c>
      <c r="H118" s="200" t="s">
        <v>210</v>
      </c>
      <c r="I118" s="216">
        <v>25.6</v>
      </c>
      <c r="J118" s="303"/>
    </row>
    <row r="119" spans="1:10">
      <c r="A119" s="305"/>
      <c r="B119" s="306"/>
      <c r="C119" s="201" t="s">
        <v>1810</v>
      </c>
      <c r="D119" s="199" t="s">
        <v>1811</v>
      </c>
      <c r="E119" s="201" t="s">
        <v>1812</v>
      </c>
      <c r="F119" s="214" t="s">
        <v>593</v>
      </c>
      <c r="G119" s="198">
        <v>45170</v>
      </c>
      <c r="H119" s="200" t="s">
        <v>210</v>
      </c>
      <c r="I119" s="216">
        <v>20.77</v>
      </c>
      <c r="J119" s="303"/>
    </row>
    <row r="120" spans="1:10">
      <c r="A120" s="296">
        <v>1773</v>
      </c>
      <c r="B120" s="299" t="s">
        <v>1820</v>
      </c>
      <c r="C120" s="199" t="s">
        <v>630</v>
      </c>
      <c r="D120" s="199" t="s">
        <v>594</v>
      </c>
      <c r="E120" s="201" t="s">
        <v>1821</v>
      </c>
      <c r="F120" s="214" t="s">
        <v>1822</v>
      </c>
      <c r="G120" s="198">
        <v>45170</v>
      </c>
      <c r="H120" s="200" t="s">
        <v>24</v>
      </c>
      <c r="I120" s="216">
        <v>1390.72</v>
      </c>
      <c r="J120" s="302">
        <v>1390.72</v>
      </c>
    </row>
    <row r="121" spans="1:10">
      <c r="A121" s="297"/>
      <c r="B121" s="300"/>
      <c r="C121" s="195" t="s">
        <v>629</v>
      </c>
      <c r="D121" s="195" t="s">
        <v>596</v>
      </c>
      <c r="E121" s="196" t="s">
        <v>614</v>
      </c>
      <c r="F121" s="197" t="s">
        <v>1823</v>
      </c>
      <c r="G121" s="198">
        <v>45170</v>
      </c>
      <c r="H121" s="200" t="s">
        <v>24</v>
      </c>
      <c r="I121" s="216">
        <v>1373.34</v>
      </c>
      <c r="J121" s="303"/>
    </row>
    <row r="122" spans="1:10">
      <c r="A122" s="305"/>
      <c r="B122" s="306"/>
      <c r="C122" s="201" t="s">
        <v>1824</v>
      </c>
      <c r="D122" s="199" t="s">
        <v>626</v>
      </c>
      <c r="E122" s="201" t="s">
        <v>613</v>
      </c>
      <c r="F122" s="201" t="s">
        <v>1825</v>
      </c>
      <c r="G122" s="198">
        <v>45170</v>
      </c>
      <c r="H122" s="200" t="s">
        <v>24</v>
      </c>
      <c r="I122" s="216">
        <v>1402.85</v>
      </c>
      <c r="J122" s="303"/>
    </row>
    <row r="123" spans="1:10">
      <c r="A123" s="296">
        <v>1774</v>
      </c>
      <c r="B123" s="299" t="s">
        <v>1826</v>
      </c>
      <c r="C123" s="199" t="s">
        <v>630</v>
      </c>
      <c r="D123" s="199" t="s">
        <v>594</v>
      </c>
      <c r="E123" s="201" t="s">
        <v>1821</v>
      </c>
      <c r="F123" s="214" t="s">
        <v>1822</v>
      </c>
      <c r="G123" s="198">
        <v>45170</v>
      </c>
      <c r="H123" s="200" t="s">
        <v>24</v>
      </c>
      <c r="I123" s="216">
        <v>3856.49</v>
      </c>
      <c r="J123" s="302">
        <v>5080.34</v>
      </c>
    </row>
    <row r="124" spans="1:10">
      <c r="A124" s="297"/>
      <c r="B124" s="300"/>
      <c r="C124" s="195" t="s">
        <v>629</v>
      </c>
      <c r="D124" s="195" t="s">
        <v>596</v>
      </c>
      <c r="E124" s="196" t="s">
        <v>614</v>
      </c>
      <c r="F124" s="197" t="s">
        <v>1823</v>
      </c>
      <c r="G124" s="198">
        <v>45170</v>
      </c>
      <c r="H124" s="200" t="s">
        <v>24</v>
      </c>
      <c r="I124" s="216">
        <v>5874.23</v>
      </c>
      <c r="J124" s="303"/>
    </row>
    <row r="125" spans="1:10">
      <c r="A125" s="305"/>
      <c r="B125" s="306"/>
      <c r="C125" s="201" t="s">
        <v>1824</v>
      </c>
      <c r="D125" s="199" t="s">
        <v>626</v>
      </c>
      <c r="E125" s="201" t="s">
        <v>613</v>
      </c>
      <c r="F125" s="201" t="s">
        <v>1825</v>
      </c>
      <c r="G125" s="198">
        <v>45170</v>
      </c>
      <c r="H125" s="200" t="s">
        <v>24</v>
      </c>
      <c r="I125" s="216">
        <v>5080.34</v>
      </c>
      <c r="J125" s="303"/>
    </row>
    <row r="126" spans="1:10">
      <c r="A126" s="296">
        <v>1782</v>
      </c>
      <c r="B126" s="308" t="s">
        <v>1827</v>
      </c>
      <c r="C126" s="199" t="s">
        <v>1828</v>
      </c>
      <c r="D126" s="199" t="s">
        <v>1829</v>
      </c>
      <c r="E126" s="201" t="s">
        <v>1830</v>
      </c>
      <c r="F126" s="214" t="s">
        <v>1831</v>
      </c>
      <c r="G126" s="198">
        <v>45200</v>
      </c>
      <c r="H126" s="200" t="s">
        <v>26</v>
      </c>
      <c r="I126" s="216">
        <v>2.34</v>
      </c>
      <c r="J126" s="302">
        <v>2.17</v>
      </c>
    </row>
    <row r="127" spans="1:10">
      <c r="A127" s="297"/>
      <c r="B127" s="309"/>
      <c r="C127" s="195" t="s">
        <v>630</v>
      </c>
      <c r="D127" s="195" t="s">
        <v>594</v>
      </c>
      <c r="E127" s="196" t="s">
        <v>595</v>
      </c>
      <c r="F127" s="197" t="s">
        <v>1832</v>
      </c>
      <c r="G127" s="198">
        <v>45200</v>
      </c>
      <c r="H127" s="200" t="s">
        <v>26</v>
      </c>
      <c r="I127" s="216">
        <v>1.99</v>
      </c>
      <c r="J127" s="303"/>
    </row>
    <row r="128" spans="1:10">
      <c r="A128" s="305"/>
      <c r="B128" s="310"/>
      <c r="C128" s="201" t="s">
        <v>625</v>
      </c>
      <c r="D128" s="199" t="s">
        <v>626</v>
      </c>
      <c r="E128" s="201" t="s">
        <v>613</v>
      </c>
      <c r="F128" s="201" t="s">
        <v>1825</v>
      </c>
      <c r="G128" s="198">
        <v>45200</v>
      </c>
      <c r="H128" s="200" t="s">
        <v>26</v>
      </c>
      <c r="I128" s="216">
        <v>2.17</v>
      </c>
      <c r="J128" s="303"/>
    </row>
    <row r="129" spans="1:10">
      <c r="A129" s="296">
        <v>1783</v>
      </c>
      <c r="B129" s="308" t="s">
        <v>1833</v>
      </c>
      <c r="C129" s="199" t="s">
        <v>1828</v>
      </c>
      <c r="D129" s="199" t="s">
        <v>1829</v>
      </c>
      <c r="E129" s="201" t="s">
        <v>1830</v>
      </c>
      <c r="F129" s="214" t="s">
        <v>1831</v>
      </c>
      <c r="G129" s="198">
        <v>45200</v>
      </c>
      <c r="H129" s="200" t="s">
        <v>26</v>
      </c>
      <c r="I129" s="216">
        <v>3.95</v>
      </c>
      <c r="J129" s="302">
        <v>3.32</v>
      </c>
    </row>
    <row r="130" spans="1:10">
      <c r="A130" s="297"/>
      <c r="B130" s="309"/>
      <c r="C130" s="195" t="s">
        <v>630</v>
      </c>
      <c r="D130" s="195" t="s">
        <v>594</v>
      </c>
      <c r="E130" s="196" t="s">
        <v>595</v>
      </c>
      <c r="F130" s="197" t="s">
        <v>1832</v>
      </c>
      <c r="G130" s="198">
        <v>45200</v>
      </c>
      <c r="H130" s="200" t="s">
        <v>26</v>
      </c>
      <c r="I130" s="216">
        <v>3.14</v>
      </c>
      <c r="J130" s="303"/>
    </row>
    <row r="131" spans="1:10">
      <c r="A131" s="305"/>
      <c r="B131" s="310"/>
      <c r="C131" s="201" t="s">
        <v>625</v>
      </c>
      <c r="D131" s="199" t="s">
        <v>626</v>
      </c>
      <c r="E131" s="201" t="s">
        <v>613</v>
      </c>
      <c r="F131" s="201" t="s">
        <v>1825</v>
      </c>
      <c r="G131" s="198">
        <v>45200</v>
      </c>
      <c r="H131" s="200" t="s">
        <v>26</v>
      </c>
      <c r="I131" s="216">
        <v>3.32</v>
      </c>
      <c r="J131" s="303"/>
    </row>
    <row r="132" spans="1:10">
      <c r="A132" s="296">
        <v>1784</v>
      </c>
      <c r="B132" s="299" t="s">
        <v>1834</v>
      </c>
      <c r="C132" s="199" t="s">
        <v>1828</v>
      </c>
      <c r="D132" s="199" t="s">
        <v>1829</v>
      </c>
      <c r="E132" s="201" t="s">
        <v>1830</v>
      </c>
      <c r="F132" s="214" t="s">
        <v>1831</v>
      </c>
      <c r="G132" s="198">
        <v>45200</v>
      </c>
      <c r="H132" s="200" t="s">
        <v>26</v>
      </c>
      <c r="I132" s="216">
        <v>5.43</v>
      </c>
      <c r="J132" s="302">
        <v>4.9400000000000004</v>
      </c>
    </row>
    <row r="133" spans="1:10">
      <c r="A133" s="297"/>
      <c r="B133" s="300"/>
      <c r="C133" s="195" t="s">
        <v>630</v>
      </c>
      <c r="D133" s="195" t="s">
        <v>594</v>
      </c>
      <c r="E133" s="196" t="s">
        <v>595</v>
      </c>
      <c r="F133" s="197" t="s">
        <v>1832</v>
      </c>
      <c r="G133" s="198">
        <v>45200</v>
      </c>
      <c r="H133" s="200" t="s">
        <v>26</v>
      </c>
      <c r="I133" s="216">
        <v>4.72</v>
      </c>
      <c r="J133" s="303"/>
    </row>
    <row r="134" spans="1:10">
      <c r="A134" s="305"/>
      <c r="B134" s="306"/>
      <c r="C134" s="201" t="s">
        <v>625</v>
      </c>
      <c r="D134" s="199" t="s">
        <v>626</v>
      </c>
      <c r="E134" s="201" t="s">
        <v>613</v>
      </c>
      <c r="F134" s="201" t="s">
        <v>1825</v>
      </c>
      <c r="G134" s="198">
        <v>45200</v>
      </c>
      <c r="H134" s="200" t="s">
        <v>26</v>
      </c>
      <c r="I134" s="216">
        <v>4.9400000000000004</v>
      </c>
      <c r="J134" s="303"/>
    </row>
    <row r="135" spans="1:10">
      <c r="A135" s="296">
        <v>1785</v>
      </c>
      <c r="B135" s="299" t="s">
        <v>1835</v>
      </c>
      <c r="C135" s="199"/>
      <c r="D135" s="199"/>
      <c r="E135" s="201"/>
      <c r="F135" s="214"/>
      <c r="G135" s="198"/>
      <c r="H135" s="200"/>
      <c r="I135" s="216"/>
      <c r="J135" s="302">
        <v>8.42</v>
      </c>
    </row>
    <row r="136" spans="1:10">
      <c r="A136" s="297"/>
      <c r="B136" s="300"/>
      <c r="C136" s="195" t="s">
        <v>630</v>
      </c>
      <c r="D136" s="195" t="s">
        <v>594</v>
      </c>
      <c r="E136" s="196" t="s">
        <v>595</v>
      </c>
      <c r="F136" s="197" t="s">
        <v>1832</v>
      </c>
      <c r="G136" s="198">
        <v>45200</v>
      </c>
      <c r="H136" s="200" t="s">
        <v>26</v>
      </c>
      <c r="I136" s="216">
        <v>7.91</v>
      </c>
      <c r="J136" s="303"/>
    </row>
    <row r="137" spans="1:10">
      <c r="A137" s="305"/>
      <c r="B137" s="306"/>
      <c r="C137" s="201" t="s">
        <v>625</v>
      </c>
      <c r="D137" s="199" t="s">
        <v>626</v>
      </c>
      <c r="E137" s="201" t="s">
        <v>613</v>
      </c>
      <c r="F137" s="201" t="s">
        <v>1825</v>
      </c>
      <c r="G137" s="198">
        <v>45200</v>
      </c>
      <c r="H137" s="200" t="s">
        <v>26</v>
      </c>
      <c r="I137" s="216">
        <v>8.94</v>
      </c>
      <c r="J137" s="303"/>
    </row>
    <row r="138" spans="1:10">
      <c r="A138" s="296">
        <v>1786</v>
      </c>
      <c r="B138" s="299" t="s">
        <v>1836</v>
      </c>
      <c r="C138" s="199"/>
      <c r="D138" s="199"/>
      <c r="E138" s="201"/>
      <c r="F138" s="214"/>
      <c r="G138" s="198"/>
      <c r="H138" s="200"/>
      <c r="I138" s="216"/>
      <c r="J138" s="302">
        <v>14.66</v>
      </c>
    </row>
    <row r="139" spans="1:10">
      <c r="A139" s="297"/>
      <c r="B139" s="300"/>
      <c r="C139" s="195"/>
      <c r="D139" s="195"/>
      <c r="E139" s="196"/>
      <c r="F139" s="197"/>
      <c r="G139" s="198"/>
      <c r="H139" s="200"/>
      <c r="I139" s="216"/>
      <c r="J139" s="303"/>
    </row>
    <row r="140" spans="1:10">
      <c r="A140" s="305"/>
      <c r="B140" s="306"/>
      <c r="C140" s="201" t="s">
        <v>625</v>
      </c>
      <c r="D140" s="199" t="s">
        <v>626</v>
      </c>
      <c r="E140" s="201" t="s">
        <v>613</v>
      </c>
      <c r="F140" s="201" t="s">
        <v>1825</v>
      </c>
      <c r="G140" s="198">
        <v>45200</v>
      </c>
      <c r="H140" s="200" t="s">
        <v>26</v>
      </c>
      <c r="I140" s="216">
        <v>14.66</v>
      </c>
      <c r="J140" s="303"/>
    </row>
    <row r="141" spans="1:10">
      <c r="A141" s="296">
        <v>1787</v>
      </c>
      <c r="B141" s="299" t="s">
        <v>1837</v>
      </c>
      <c r="C141" s="199" t="s">
        <v>1828</v>
      </c>
      <c r="D141" s="199" t="s">
        <v>1829</v>
      </c>
      <c r="E141" s="201" t="s">
        <v>1830</v>
      </c>
      <c r="F141" s="214" t="s">
        <v>1831</v>
      </c>
      <c r="G141" s="198">
        <v>45200</v>
      </c>
      <c r="H141" s="200" t="s">
        <v>26</v>
      </c>
      <c r="I141" s="216">
        <v>41.39</v>
      </c>
      <c r="J141" s="302">
        <v>41.39</v>
      </c>
    </row>
    <row r="142" spans="1:10">
      <c r="A142" s="297"/>
      <c r="B142" s="300"/>
      <c r="C142" s="195" t="s">
        <v>630</v>
      </c>
      <c r="D142" s="195" t="s">
        <v>594</v>
      </c>
      <c r="E142" s="196" t="s">
        <v>595</v>
      </c>
      <c r="F142" s="197" t="s">
        <v>1832</v>
      </c>
      <c r="G142" s="198">
        <v>45200</v>
      </c>
      <c r="H142" s="200" t="s">
        <v>26</v>
      </c>
      <c r="I142" s="216">
        <v>36.729999999999997</v>
      </c>
      <c r="J142" s="303"/>
    </row>
    <row r="143" spans="1:10">
      <c r="A143" s="305"/>
      <c r="B143" s="306"/>
      <c r="C143" s="201" t="s">
        <v>625</v>
      </c>
      <c r="D143" s="199" t="s">
        <v>626</v>
      </c>
      <c r="E143" s="201" t="s">
        <v>613</v>
      </c>
      <c r="F143" s="201" t="s">
        <v>1825</v>
      </c>
      <c r="G143" s="198">
        <v>45200</v>
      </c>
      <c r="H143" s="200" t="s">
        <v>26</v>
      </c>
      <c r="I143" s="216">
        <v>42.24</v>
      </c>
      <c r="J143" s="303"/>
    </row>
    <row r="144" spans="1:10">
      <c r="A144" s="296">
        <v>1788</v>
      </c>
      <c r="B144" s="299" t="s">
        <v>1838</v>
      </c>
      <c r="C144" s="199" t="s">
        <v>1828</v>
      </c>
      <c r="D144" s="199" t="s">
        <v>1829</v>
      </c>
      <c r="E144" s="201" t="s">
        <v>1830</v>
      </c>
      <c r="F144" s="214" t="s">
        <v>1831</v>
      </c>
      <c r="G144" s="198">
        <v>45200</v>
      </c>
      <c r="H144" s="200" t="s">
        <v>26</v>
      </c>
      <c r="I144" s="216">
        <v>62.51</v>
      </c>
      <c r="J144" s="302">
        <v>61.09</v>
      </c>
    </row>
    <row r="145" spans="1:10">
      <c r="A145" s="297"/>
      <c r="B145" s="300"/>
      <c r="C145" s="195" t="s">
        <v>630</v>
      </c>
      <c r="D145" s="195" t="s">
        <v>594</v>
      </c>
      <c r="E145" s="196" t="s">
        <v>595</v>
      </c>
      <c r="F145" s="197" t="s">
        <v>1832</v>
      </c>
      <c r="G145" s="198">
        <v>45200</v>
      </c>
      <c r="H145" s="200" t="s">
        <v>26</v>
      </c>
      <c r="I145" s="216">
        <v>53.2</v>
      </c>
      <c r="J145" s="303"/>
    </row>
    <row r="146" spans="1:10">
      <c r="A146" s="305"/>
      <c r="B146" s="306"/>
      <c r="C146" s="201" t="s">
        <v>625</v>
      </c>
      <c r="D146" s="199" t="s">
        <v>626</v>
      </c>
      <c r="E146" s="201" t="s">
        <v>613</v>
      </c>
      <c r="F146" s="201" t="s">
        <v>1825</v>
      </c>
      <c r="G146" s="198">
        <v>45200</v>
      </c>
      <c r="H146" s="200" t="s">
        <v>26</v>
      </c>
      <c r="I146" s="216">
        <v>61.09</v>
      </c>
      <c r="J146" s="303"/>
    </row>
    <row r="147" spans="1:10">
      <c r="A147" s="296">
        <v>1789</v>
      </c>
      <c r="B147" s="299" t="s">
        <v>1839</v>
      </c>
      <c r="C147" s="199" t="s">
        <v>1828</v>
      </c>
      <c r="D147" s="199" t="s">
        <v>1829</v>
      </c>
      <c r="E147" s="201" t="s">
        <v>1830</v>
      </c>
      <c r="F147" s="214" t="s">
        <v>1831</v>
      </c>
      <c r="G147" s="198">
        <v>45200</v>
      </c>
      <c r="H147" s="200" t="s">
        <v>26</v>
      </c>
      <c r="I147" s="216">
        <v>76.31</v>
      </c>
      <c r="J147" s="302">
        <v>76.17</v>
      </c>
    </row>
    <row r="148" spans="1:10">
      <c r="A148" s="297"/>
      <c r="B148" s="300"/>
      <c r="C148" s="195" t="s">
        <v>630</v>
      </c>
      <c r="D148" s="195" t="s">
        <v>594</v>
      </c>
      <c r="E148" s="196" t="s">
        <v>595</v>
      </c>
      <c r="F148" s="197" t="s">
        <v>1832</v>
      </c>
      <c r="G148" s="198">
        <v>45200</v>
      </c>
      <c r="H148" s="200" t="s">
        <v>26</v>
      </c>
      <c r="I148" s="216">
        <v>69.37</v>
      </c>
      <c r="J148" s="303"/>
    </row>
    <row r="149" spans="1:10">
      <c r="A149" s="305"/>
      <c r="B149" s="306"/>
      <c r="C149" s="201" t="s">
        <v>625</v>
      </c>
      <c r="D149" s="199" t="s">
        <v>626</v>
      </c>
      <c r="E149" s="201" t="s">
        <v>613</v>
      </c>
      <c r="F149" s="201" t="s">
        <v>1825</v>
      </c>
      <c r="G149" s="198">
        <v>45200</v>
      </c>
      <c r="H149" s="200" t="s">
        <v>26</v>
      </c>
      <c r="I149" s="216">
        <v>76.17</v>
      </c>
      <c r="J149" s="303"/>
    </row>
    <row r="150" spans="1:10">
      <c r="A150" s="296">
        <v>1790</v>
      </c>
      <c r="B150" s="299" t="s">
        <v>1840</v>
      </c>
      <c r="C150" s="199"/>
      <c r="D150" s="199"/>
      <c r="E150" s="201"/>
      <c r="F150" s="214"/>
      <c r="G150" s="198"/>
      <c r="H150" s="200"/>
      <c r="I150" s="216"/>
      <c r="J150" s="302">
        <v>93.88</v>
      </c>
    </row>
    <row r="151" spans="1:10">
      <c r="A151" s="297"/>
      <c r="B151" s="300"/>
      <c r="C151" s="195" t="s">
        <v>630</v>
      </c>
      <c r="D151" s="195" t="s">
        <v>594</v>
      </c>
      <c r="E151" s="196" t="s">
        <v>595</v>
      </c>
      <c r="F151" s="197" t="s">
        <v>1832</v>
      </c>
      <c r="G151" s="198">
        <v>45200</v>
      </c>
      <c r="H151" s="200" t="s">
        <v>26</v>
      </c>
      <c r="I151" s="216">
        <v>87.42</v>
      </c>
      <c r="J151" s="303"/>
    </row>
    <row r="152" spans="1:10">
      <c r="A152" s="305"/>
      <c r="B152" s="306"/>
      <c r="C152" s="201" t="s">
        <v>625</v>
      </c>
      <c r="D152" s="199" t="s">
        <v>626</v>
      </c>
      <c r="E152" s="201" t="s">
        <v>613</v>
      </c>
      <c r="F152" s="201" t="s">
        <v>1825</v>
      </c>
      <c r="G152" s="198">
        <v>45200</v>
      </c>
      <c r="H152" s="200" t="s">
        <v>26</v>
      </c>
      <c r="I152" s="216">
        <v>100.34</v>
      </c>
      <c r="J152" s="303"/>
    </row>
    <row r="153" spans="1:10">
      <c r="A153" s="296">
        <v>1792</v>
      </c>
      <c r="B153" s="299" t="s">
        <v>1841</v>
      </c>
      <c r="C153" s="199" t="s">
        <v>1828</v>
      </c>
      <c r="D153" s="199" t="s">
        <v>1829</v>
      </c>
      <c r="E153" s="201" t="s">
        <v>1830</v>
      </c>
      <c r="F153" s="214" t="s">
        <v>1831</v>
      </c>
      <c r="G153" s="198">
        <v>45200</v>
      </c>
      <c r="H153" s="200" t="s">
        <v>24</v>
      </c>
      <c r="I153" s="216">
        <v>340.35</v>
      </c>
      <c r="J153" s="302">
        <v>259.77</v>
      </c>
    </row>
    <row r="154" spans="1:10">
      <c r="A154" s="297"/>
      <c r="B154" s="300"/>
      <c r="C154" s="195" t="s">
        <v>630</v>
      </c>
      <c r="D154" s="195" t="s">
        <v>594</v>
      </c>
      <c r="E154" s="196" t="s">
        <v>595</v>
      </c>
      <c r="F154" s="197" t="s">
        <v>1832</v>
      </c>
      <c r="G154" s="198">
        <v>45200</v>
      </c>
      <c r="H154" s="200" t="s">
        <v>24</v>
      </c>
      <c r="I154" s="216">
        <v>245.5</v>
      </c>
      <c r="J154" s="303"/>
    </row>
    <row r="155" spans="1:10">
      <c r="A155" s="305"/>
      <c r="B155" s="306"/>
      <c r="C155" s="201" t="s">
        <v>625</v>
      </c>
      <c r="D155" s="199" t="s">
        <v>626</v>
      </c>
      <c r="E155" s="201" t="s">
        <v>613</v>
      </c>
      <c r="F155" s="201" t="s">
        <v>1825</v>
      </c>
      <c r="G155" s="198">
        <v>45200</v>
      </c>
      <c r="H155" s="200" t="s">
        <v>24</v>
      </c>
      <c r="I155" s="216">
        <v>259.77</v>
      </c>
      <c r="J155" s="303"/>
    </row>
    <row r="156" spans="1:10">
      <c r="A156" s="296">
        <v>1793</v>
      </c>
      <c r="B156" s="299" t="s">
        <v>1842</v>
      </c>
      <c r="C156" s="199"/>
      <c r="D156" s="199"/>
      <c r="E156" s="201"/>
      <c r="F156" s="214"/>
      <c r="G156" s="198"/>
      <c r="H156" s="200"/>
      <c r="I156" s="216"/>
      <c r="J156" s="302">
        <v>1245.67</v>
      </c>
    </row>
    <row r="157" spans="1:10">
      <c r="A157" s="297"/>
      <c r="B157" s="300"/>
      <c r="C157" s="195" t="s">
        <v>630</v>
      </c>
      <c r="D157" s="195" t="s">
        <v>594</v>
      </c>
      <c r="E157" s="196" t="s">
        <v>595</v>
      </c>
      <c r="F157" s="197" t="s">
        <v>1832</v>
      </c>
      <c r="G157" s="198">
        <v>45200</v>
      </c>
      <c r="H157" s="200" t="s">
        <v>24</v>
      </c>
      <c r="I157" s="216">
        <v>1452.22</v>
      </c>
      <c r="J157" s="303"/>
    </row>
    <row r="158" spans="1:10">
      <c r="A158" s="305"/>
      <c r="B158" s="306"/>
      <c r="C158" s="201" t="s">
        <v>625</v>
      </c>
      <c r="D158" s="199" t="s">
        <v>626</v>
      </c>
      <c r="E158" s="201" t="s">
        <v>613</v>
      </c>
      <c r="F158" s="201" t="s">
        <v>1825</v>
      </c>
      <c r="G158" s="198">
        <v>45200</v>
      </c>
      <c r="H158" s="200" t="s">
        <v>24</v>
      </c>
      <c r="I158" s="216">
        <v>1039.1199999999999</v>
      </c>
      <c r="J158" s="303"/>
    </row>
    <row r="159" spans="1:10">
      <c r="A159" s="296">
        <v>1794</v>
      </c>
      <c r="B159" s="299" t="s">
        <v>1843</v>
      </c>
      <c r="C159" s="199" t="s">
        <v>1828</v>
      </c>
      <c r="D159" s="199" t="s">
        <v>1829</v>
      </c>
      <c r="E159" s="201" t="s">
        <v>1830</v>
      </c>
      <c r="F159" s="214" t="s">
        <v>1831</v>
      </c>
      <c r="G159" s="198">
        <v>45200</v>
      </c>
      <c r="H159" s="200" t="s">
        <v>24</v>
      </c>
      <c r="I159" s="216">
        <v>60.16</v>
      </c>
      <c r="J159" s="302">
        <v>42.74</v>
      </c>
    </row>
    <row r="160" spans="1:10">
      <c r="A160" s="297"/>
      <c r="B160" s="300"/>
      <c r="C160" s="195" t="s">
        <v>1844</v>
      </c>
      <c r="D160" s="195" t="s">
        <v>1845</v>
      </c>
      <c r="E160" s="196" t="s">
        <v>1846</v>
      </c>
      <c r="F160" s="196" t="s">
        <v>593</v>
      </c>
      <c r="G160" s="198">
        <v>45200</v>
      </c>
      <c r="H160" s="200" t="s">
        <v>24</v>
      </c>
      <c r="I160" s="216">
        <v>42.74</v>
      </c>
      <c r="J160" s="303"/>
    </row>
    <row r="161" spans="1:10">
      <c r="A161" s="305"/>
      <c r="B161" s="306"/>
      <c r="C161" s="201" t="s">
        <v>1847</v>
      </c>
      <c r="D161" s="199" t="s">
        <v>1848</v>
      </c>
      <c r="E161" s="196" t="s">
        <v>1849</v>
      </c>
      <c r="F161" s="196" t="s">
        <v>593</v>
      </c>
      <c r="G161" s="198">
        <v>45200</v>
      </c>
      <c r="H161" s="200" t="s">
        <v>24</v>
      </c>
      <c r="I161" s="216">
        <v>27.46</v>
      </c>
      <c r="J161" s="303"/>
    </row>
    <row r="162" spans="1:10">
      <c r="A162" s="296">
        <v>1795</v>
      </c>
      <c r="B162" s="299" t="s">
        <v>1850</v>
      </c>
      <c r="C162" s="201" t="s">
        <v>1847</v>
      </c>
      <c r="D162" s="199" t="s">
        <v>1848</v>
      </c>
      <c r="E162" s="196" t="s">
        <v>1849</v>
      </c>
      <c r="F162" s="196" t="s">
        <v>593</v>
      </c>
      <c r="G162" s="198">
        <v>45200</v>
      </c>
      <c r="H162" s="200" t="s">
        <v>24</v>
      </c>
      <c r="I162" s="216">
        <v>21.35</v>
      </c>
      <c r="J162" s="302">
        <v>32.799999999999997</v>
      </c>
    </row>
    <row r="163" spans="1:10">
      <c r="A163" s="297"/>
      <c r="B163" s="300"/>
      <c r="C163" s="195" t="s">
        <v>1851</v>
      </c>
      <c r="D163" s="195" t="s">
        <v>1852</v>
      </c>
      <c r="E163" s="196" t="s">
        <v>1853</v>
      </c>
      <c r="F163" s="197" t="s">
        <v>1854</v>
      </c>
      <c r="G163" s="198">
        <v>45170</v>
      </c>
      <c r="H163" s="200" t="s">
        <v>24</v>
      </c>
      <c r="I163" s="216">
        <v>51</v>
      </c>
      <c r="J163" s="303"/>
    </row>
    <row r="164" spans="1:10">
      <c r="A164" s="305"/>
      <c r="B164" s="306"/>
      <c r="C164" s="201" t="s">
        <v>1855</v>
      </c>
      <c r="D164" s="199" t="s">
        <v>1856</v>
      </c>
      <c r="E164" s="201" t="s">
        <v>1857</v>
      </c>
      <c r="F164" s="201" t="s">
        <v>593</v>
      </c>
      <c r="G164" s="198">
        <v>45200</v>
      </c>
      <c r="H164" s="200" t="s">
        <v>24</v>
      </c>
      <c r="I164" s="216">
        <v>32.799999999999997</v>
      </c>
      <c r="J164" s="303"/>
    </row>
    <row r="165" spans="1:10">
      <c r="A165" s="296">
        <v>1796</v>
      </c>
      <c r="B165" s="299" t="s">
        <v>1858</v>
      </c>
      <c r="C165" s="199" t="s">
        <v>1995</v>
      </c>
      <c r="D165" s="199" t="s">
        <v>1996</v>
      </c>
      <c r="E165" s="201" t="s">
        <v>1997</v>
      </c>
      <c r="F165" s="214" t="s">
        <v>1998</v>
      </c>
      <c r="G165" s="198">
        <v>45200</v>
      </c>
      <c r="H165" s="200" t="s">
        <v>24</v>
      </c>
      <c r="I165" s="216">
        <v>996829.91</v>
      </c>
      <c r="J165" s="302">
        <v>996829.91</v>
      </c>
    </row>
    <row r="166" spans="1:10">
      <c r="A166" s="297"/>
      <c r="B166" s="300"/>
      <c r="C166" s="195"/>
      <c r="D166" s="195"/>
      <c r="E166" s="196"/>
      <c r="F166" s="197"/>
      <c r="G166" s="198"/>
      <c r="H166" s="200"/>
      <c r="I166" s="216"/>
      <c r="J166" s="303"/>
    </row>
    <row r="167" spans="1:10">
      <c r="A167" s="305"/>
      <c r="B167" s="306"/>
      <c r="C167" s="201"/>
      <c r="D167" s="199"/>
      <c r="E167" s="201"/>
      <c r="F167" s="201"/>
      <c r="G167" s="198"/>
      <c r="H167" s="194"/>
      <c r="I167" s="216"/>
      <c r="J167" s="303"/>
    </row>
    <row r="168" spans="1:10">
      <c r="A168" s="296">
        <v>1797</v>
      </c>
      <c r="B168" s="299" t="s">
        <v>1859</v>
      </c>
      <c r="C168" s="199" t="s">
        <v>1860</v>
      </c>
      <c r="D168" s="199" t="s">
        <v>1861</v>
      </c>
      <c r="E168" s="201" t="s">
        <v>1862</v>
      </c>
      <c r="F168" s="214" t="s">
        <v>1863</v>
      </c>
      <c r="G168" s="202">
        <v>45170</v>
      </c>
      <c r="H168" s="200" t="s">
        <v>162</v>
      </c>
      <c r="I168" s="216">
        <v>199.95</v>
      </c>
      <c r="J168" s="302">
        <v>206.74</v>
      </c>
    </row>
    <row r="169" spans="1:10">
      <c r="A169" s="297"/>
      <c r="B169" s="300"/>
      <c r="C169" s="195" t="s">
        <v>1864</v>
      </c>
      <c r="D169" s="195" t="s">
        <v>1865</v>
      </c>
      <c r="E169" s="196" t="s">
        <v>1866</v>
      </c>
      <c r="F169" s="197" t="s">
        <v>1867</v>
      </c>
      <c r="G169" s="198">
        <v>45170</v>
      </c>
      <c r="H169" s="200" t="s">
        <v>162</v>
      </c>
      <c r="I169" s="216">
        <v>206.74</v>
      </c>
      <c r="J169" s="303"/>
    </row>
    <row r="170" spans="1:10">
      <c r="A170" s="305"/>
      <c r="B170" s="306"/>
      <c r="C170" s="201" t="s">
        <v>1868</v>
      </c>
      <c r="D170" s="199" t="s">
        <v>1869</v>
      </c>
      <c r="E170" s="201" t="s">
        <v>1870</v>
      </c>
      <c r="F170" s="201" t="s">
        <v>1871</v>
      </c>
      <c r="G170" s="198">
        <v>45047</v>
      </c>
      <c r="H170" s="200" t="s">
        <v>162</v>
      </c>
      <c r="I170" s="216">
        <v>236.9</v>
      </c>
      <c r="J170" s="303"/>
    </row>
    <row r="171" spans="1:10">
      <c r="A171" s="296">
        <v>1798</v>
      </c>
      <c r="B171" s="299" t="s">
        <v>1872</v>
      </c>
      <c r="C171" s="199" t="s">
        <v>1860</v>
      </c>
      <c r="D171" s="199" t="s">
        <v>1861</v>
      </c>
      <c r="E171" s="201" t="s">
        <v>1862</v>
      </c>
      <c r="F171" s="214" t="s">
        <v>1863</v>
      </c>
      <c r="G171" s="202">
        <v>45170</v>
      </c>
      <c r="H171" s="200" t="s">
        <v>162</v>
      </c>
      <c r="I171" s="216">
        <v>271.8</v>
      </c>
      <c r="J171" s="302">
        <v>271.8</v>
      </c>
    </row>
    <row r="172" spans="1:10">
      <c r="A172" s="297"/>
      <c r="B172" s="300"/>
      <c r="C172" s="195" t="s">
        <v>1864</v>
      </c>
      <c r="D172" s="195" t="s">
        <v>1865</v>
      </c>
      <c r="E172" s="196" t="s">
        <v>1866</v>
      </c>
      <c r="F172" s="197" t="s">
        <v>1867</v>
      </c>
      <c r="G172" s="198">
        <v>45170</v>
      </c>
      <c r="H172" s="200" t="s">
        <v>162</v>
      </c>
      <c r="I172" s="216">
        <v>267.02</v>
      </c>
      <c r="J172" s="303"/>
    </row>
    <row r="173" spans="1:10">
      <c r="A173" s="305"/>
      <c r="B173" s="306"/>
      <c r="C173" s="201" t="s">
        <v>1873</v>
      </c>
      <c r="D173" s="199" t="s">
        <v>1874</v>
      </c>
      <c r="E173" s="201" t="s">
        <v>1875</v>
      </c>
      <c r="F173" s="201" t="s">
        <v>1876</v>
      </c>
      <c r="G173" s="198">
        <v>45170</v>
      </c>
      <c r="H173" s="200" t="s">
        <v>162</v>
      </c>
      <c r="I173" s="216">
        <v>295.42</v>
      </c>
      <c r="J173" s="307"/>
    </row>
    <row r="174" spans="1:10">
      <c r="A174" s="296">
        <v>1799</v>
      </c>
      <c r="B174" s="299" t="s">
        <v>1877</v>
      </c>
      <c r="C174" s="199" t="s">
        <v>1878</v>
      </c>
      <c r="D174" s="199" t="s">
        <v>1879</v>
      </c>
      <c r="E174" s="201" t="s">
        <v>1880</v>
      </c>
      <c r="F174" s="214" t="s">
        <v>1881</v>
      </c>
      <c r="G174" s="202">
        <v>45200</v>
      </c>
      <c r="H174" s="200" t="s">
        <v>302</v>
      </c>
      <c r="I174" s="216">
        <v>45.32</v>
      </c>
      <c r="J174" s="302">
        <v>45.32</v>
      </c>
    </row>
    <row r="175" spans="1:10">
      <c r="A175" s="297"/>
      <c r="B175" s="300"/>
      <c r="C175" s="195" t="s">
        <v>1882</v>
      </c>
      <c r="D175" s="195" t="s">
        <v>1883</v>
      </c>
      <c r="E175" s="196" t="s">
        <v>1884</v>
      </c>
      <c r="F175" s="197" t="s">
        <v>1885</v>
      </c>
      <c r="G175" s="202">
        <v>45200</v>
      </c>
      <c r="H175" s="200" t="s">
        <v>302</v>
      </c>
      <c r="I175" s="216">
        <v>45.83</v>
      </c>
      <c r="J175" s="303"/>
    </row>
    <row r="176" spans="1:10">
      <c r="A176" s="305"/>
      <c r="B176" s="306"/>
      <c r="C176" s="201" t="s">
        <v>1886</v>
      </c>
      <c r="D176" s="199" t="s">
        <v>1887</v>
      </c>
      <c r="E176" s="201" t="s">
        <v>1888</v>
      </c>
      <c r="F176" s="201" t="s">
        <v>1889</v>
      </c>
      <c r="G176" s="202">
        <v>45200</v>
      </c>
      <c r="H176" s="200" t="s">
        <v>302</v>
      </c>
      <c r="I176" s="216">
        <v>43.41</v>
      </c>
      <c r="J176" s="307"/>
    </row>
    <row r="177" spans="1:10">
      <c r="A177" s="296">
        <v>1800</v>
      </c>
      <c r="B177" s="299" t="s">
        <v>1890</v>
      </c>
      <c r="C177" s="199" t="s">
        <v>1878</v>
      </c>
      <c r="D177" s="199" t="s">
        <v>1879</v>
      </c>
      <c r="E177" s="201" t="s">
        <v>1880</v>
      </c>
      <c r="F177" s="214" t="s">
        <v>1881</v>
      </c>
      <c r="G177" s="202">
        <v>45200</v>
      </c>
      <c r="H177" s="200" t="s">
        <v>302</v>
      </c>
      <c r="I177" s="216">
        <v>46.01</v>
      </c>
      <c r="J177" s="302">
        <v>46.01</v>
      </c>
    </row>
    <row r="178" spans="1:10">
      <c r="A178" s="297"/>
      <c r="B178" s="300"/>
      <c r="C178" s="195" t="s">
        <v>1882</v>
      </c>
      <c r="D178" s="195" t="s">
        <v>1883</v>
      </c>
      <c r="E178" s="196" t="s">
        <v>1884</v>
      </c>
      <c r="F178" s="197" t="s">
        <v>1885</v>
      </c>
      <c r="G178" s="202">
        <v>45200</v>
      </c>
      <c r="H178" s="200" t="s">
        <v>302</v>
      </c>
      <c r="I178" s="216">
        <v>46.38</v>
      </c>
      <c r="J178" s="303"/>
    </row>
    <row r="179" spans="1:10">
      <c r="A179" s="305"/>
      <c r="B179" s="306"/>
      <c r="C179" s="201" t="s">
        <v>1886</v>
      </c>
      <c r="D179" s="199" t="s">
        <v>1887</v>
      </c>
      <c r="E179" s="201" t="s">
        <v>1888</v>
      </c>
      <c r="F179" s="201" t="s">
        <v>1889</v>
      </c>
      <c r="G179" s="202">
        <v>45200</v>
      </c>
      <c r="H179" s="200" t="s">
        <v>302</v>
      </c>
      <c r="I179" s="216">
        <v>43.99</v>
      </c>
      <c r="J179" s="307"/>
    </row>
    <row r="180" spans="1:10">
      <c r="A180" s="296">
        <v>1801</v>
      </c>
      <c r="B180" s="299" t="s">
        <v>1891</v>
      </c>
      <c r="C180" s="199" t="s">
        <v>1892</v>
      </c>
      <c r="D180" s="199" t="s">
        <v>1893</v>
      </c>
      <c r="E180" s="201" t="s">
        <v>1894</v>
      </c>
      <c r="F180" s="214" t="s">
        <v>593</v>
      </c>
      <c r="G180" s="202">
        <v>45200</v>
      </c>
      <c r="H180" s="200" t="s">
        <v>24</v>
      </c>
      <c r="I180" s="216">
        <v>1059.83</v>
      </c>
      <c r="J180" s="302">
        <v>913.65</v>
      </c>
    </row>
    <row r="181" spans="1:10">
      <c r="A181" s="297"/>
      <c r="B181" s="300"/>
      <c r="C181" s="195" t="s">
        <v>1895</v>
      </c>
      <c r="D181" s="195" t="s">
        <v>1896</v>
      </c>
      <c r="E181" s="196" t="s">
        <v>1897</v>
      </c>
      <c r="F181" s="197" t="s">
        <v>593</v>
      </c>
      <c r="G181" s="202">
        <v>45200</v>
      </c>
      <c r="H181" s="200" t="s">
        <v>24</v>
      </c>
      <c r="I181" s="216">
        <v>913.65</v>
      </c>
      <c r="J181" s="303"/>
    </row>
    <row r="182" spans="1:10">
      <c r="A182" s="305"/>
      <c r="B182" s="306"/>
      <c r="C182" s="201" t="s">
        <v>1898</v>
      </c>
      <c r="D182" s="199" t="s">
        <v>1899</v>
      </c>
      <c r="E182" s="201" t="s">
        <v>1900</v>
      </c>
      <c r="F182" s="201" t="s">
        <v>593</v>
      </c>
      <c r="G182" s="202">
        <v>45200</v>
      </c>
      <c r="H182" s="200" t="s">
        <v>24</v>
      </c>
      <c r="I182" s="216">
        <v>913.65</v>
      </c>
      <c r="J182" s="307"/>
    </row>
    <row r="183" spans="1:10">
      <c r="A183" s="296">
        <v>1802</v>
      </c>
      <c r="B183" s="299" t="s">
        <v>1901</v>
      </c>
      <c r="C183" s="199" t="s">
        <v>1902</v>
      </c>
      <c r="D183" s="199" t="s">
        <v>1903</v>
      </c>
      <c r="E183" s="201" t="s">
        <v>1904</v>
      </c>
      <c r="F183" s="214" t="s">
        <v>593</v>
      </c>
      <c r="G183" s="202">
        <v>45231</v>
      </c>
      <c r="H183" s="200" t="s">
        <v>24</v>
      </c>
      <c r="I183" s="216">
        <v>798.88</v>
      </c>
      <c r="J183" s="302">
        <v>798.88</v>
      </c>
    </row>
    <row r="184" spans="1:10">
      <c r="A184" s="297"/>
      <c r="B184" s="300"/>
      <c r="C184" s="195" t="s">
        <v>1905</v>
      </c>
      <c r="D184" s="195" t="s">
        <v>1906</v>
      </c>
      <c r="E184" s="196" t="s">
        <v>1907</v>
      </c>
      <c r="F184" s="197" t="s">
        <v>593</v>
      </c>
      <c r="G184" s="202">
        <v>45231</v>
      </c>
      <c r="H184" s="200" t="s">
        <v>24</v>
      </c>
      <c r="I184" s="216">
        <v>770.36</v>
      </c>
      <c r="J184" s="303"/>
    </row>
    <row r="185" spans="1:10">
      <c r="A185" s="305"/>
      <c r="B185" s="306"/>
      <c r="C185" s="201" t="s">
        <v>1908</v>
      </c>
      <c r="D185" s="199" t="s">
        <v>1909</v>
      </c>
      <c r="E185" s="201" t="s">
        <v>1910</v>
      </c>
      <c r="F185" s="201" t="s">
        <v>593</v>
      </c>
      <c r="G185" s="202">
        <v>45231</v>
      </c>
      <c r="H185" s="200" t="s">
        <v>24</v>
      </c>
      <c r="I185" s="216">
        <v>811.9</v>
      </c>
      <c r="J185" s="307"/>
    </row>
    <row r="186" spans="1:10">
      <c r="A186" s="296">
        <v>1803</v>
      </c>
      <c r="B186" s="299" t="s">
        <v>751</v>
      </c>
      <c r="C186" s="199" t="s">
        <v>1911</v>
      </c>
      <c r="D186" s="199" t="s">
        <v>1912</v>
      </c>
      <c r="E186" s="201" t="s">
        <v>1913</v>
      </c>
      <c r="F186" s="214" t="s">
        <v>1914</v>
      </c>
      <c r="G186" s="202">
        <v>45231</v>
      </c>
      <c r="H186" s="200" t="s">
        <v>24</v>
      </c>
      <c r="I186" s="216">
        <v>419107.94</v>
      </c>
      <c r="J186" s="302">
        <v>433949.77</v>
      </c>
    </row>
    <row r="187" spans="1:10">
      <c r="A187" s="297"/>
      <c r="B187" s="300"/>
      <c r="C187" s="195" t="s">
        <v>1915</v>
      </c>
      <c r="D187" s="195" t="s">
        <v>1916</v>
      </c>
      <c r="E187" s="196" t="s">
        <v>1917</v>
      </c>
      <c r="F187" s="197" t="s">
        <v>1918</v>
      </c>
      <c r="G187" s="202">
        <v>45231</v>
      </c>
      <c r="H187" s="200" t="s">
        <v>24</v>
      </c>
      <c r="I187" s="216">
        <v>448791.6</v>
      </c>
      <c r="J187" s="303"/>
    </row>
    <row r="188" spans="1:10">
      <c r="A188" s="305"/>
      <c r="B188" s="306"/>
      <c r="C188" s="201"/>
      <c r="D188" s="199"/>
      <c r="E188" s="201"/>
      <c r="F188" s="201"/>
      <c r="G188" s="198"/>
      <c r="H188" s="194"/>
      <c r="I188" s="216"/>
      <c r="J188" s="307"/>
    </row>
    <row r="189" spans="1:10">
      <c r="A189" s="296">
        <v>1804</v>
      </c>
      <c r="B189" s="299" t="s">
        <v>754</v>
      </c>
      <c r="C189" s="199" t="s">
        <v>1911</v>
      </c>
      <c r="D189" s="199" t="s">
        <v>1912</v>
      </c>
      <c r="E189" s="201" t="s">
        <v>1913</v>
      </c>
      <c r="F189" s="214" t="s">
        <v>1914</v>
      </c>
      <c r="G189" s="202">
        <v>45231</v>
      </c>
      <c r="H189" s="200" t="s">
        <v>24</v>
      </c>
      <c r="I189" s="216">
        <v>110392.06</v>
      </c>
      <c r="J189" s="302">
        <v>86449.01</v>
      </c>
    </row>
    <row r="190" spans="1:10">
      <c r="A190" s="297"/>
      <c r="B190" s="300"/>
      <c r="C190" s="195" t="s">
        <v>1915</v>
      </c>
      <c r="D190" s="195" t="s">
        <v>1916</v>
      </c>
      <c r="E190" s="196" t="s">
        <v>1917</v>
      </c>
      <c r="F190" s="197" t="s">
        <v>1918</v>
      </c>
      <c r="G190" s="202">
        <v>45231</v>
      </c>
      <c r="H190" s="200" t="s">
        <v>24</v>
      </c>
      <c r="I190" s="216">
        <v>62505.96</v>
      </c>
      <c r="J190" s="303"/>
    </row>
    <row r="191" spans="1:10">
      <c r="A191" s="305"/>
      <c r="B191" s="306"/>
      <c r="C191" s="201"/>
      <c r="D191" s="199"/>
      <c r="E191" s="201"/>
      <c r="F191" s="201"/>
      <c r="G191" s="198"/>
      <c r="H191" s="194"/>
      <c r="I191" s="216"/>
      <c r="J191" s="307"/>
    </row>
    <row r="192" spans="1:10">
      <c r="A192" s="296">
        <v>1806</v>
      </c>
      <c r="B192" s="299" t="s">
        <v>757</v>
      </c>
      <c r="C192" s="199" t="s">
        <v>1911</v>
      </c>
      <c r="D192" s="199" t="s">
        <v>1912</v>
      </c>
      <c r="E192" s="201" t="s">
        <v>1913</v>
      </c>
      <c r="F192" s="214" t="s">
        <v>1914</v>
      </c>
      <c r="G192" s="202">
        <v>45231</v>
      </c>
      <c r="H192" s="200" t="s">
        <v>24</v>
      </c>
      <c r="I192" s="216">
        <v>363413.2</v>
      </c>
      <c r="J192" s="302">
        <v>354761.6</v>
      </c>
    </row>
    <row r="193" spans="1:10">
      <c r="A193" s="297"/>
      <c r="B193" s="300"/>
      <c r="C193" s="195" t="s">
        <v>1915</v>
      </c>
      <c r="D193" s="195" t="s">
        <v>1916</v>
      </c>
      <c r="E193" s="196" t="s">
        <v>1917</v>
      </c>
      <c r="F193" s="197" t="s">
        <v>1918</v>
      </c>
      <c r="G193" s="202">
        <v>45231</v>
      </c>
      <c r="H193" s="200" t="s">
        <v>24</v>
      </c>
      <c r="I193" s="216">
        <v>346110</v>
      </c>
      <c r="J193" s="303"/>
    </row>
    <row r="194" spans="1:10">
      <c r="A194" s="305"/>
      <c r="B194" s="306"/>
      <c r="C194" s="201"/>
      <c r="D194" s="199"/>
      <c r="E194" s="201"/>
      <c r="F194" s="201"/>
      <c r="G194" s="198"/>
      <c r="H194" s="194"/>
      <c r="I194" s="216"/>
      <c r="J194" s="307"/>
    </row>
    <row r="195" spans="1:10">
      <c r="A195" s="296">
        <v>1807</v>
      </c>
      <c r="B195" s="299" t="s">
        <v>760</v>
      </c>
      <c r="C195" s="199" t="s">
        <v>1911</v>
      </c>
      <c r="D195" s="199" t="s">
        <v>1912</v>
      </c>
      <c r="E195" s="201" t="s">
        <v>1913</v>
      </c>
      <c r="F195" s="214" t="s">
        <v>1914</v>
      </c>
      <c r="G195" s="202">
        <v>45231</v>
      </c>
      <c r="H195" s="200" t="s">
        <v>24</v>
      </c>
      <c r="I195" s="216">
        <v>88648.05</v>
      </c>
      <c r="J195" s="302">
        <v>68174.02</v>
      </c>
    </row>
    <row r="196" spans="1:10">
      <c r="A196" s="297"/>
      <c r="B196" s="300"/>
      <c r="C196" s="195" t="s">
        <v>1915</v>
      </c>
      <c r="D196" s="195" t="s">
        <v>1916</v>
      </c>
      <c r="E196" s="196" t="s">
        <v>1917</v>
      </c>
      <c r="F196" s="197" t="s">
        <v>1918</v>
      </c>
      <c r="G196" s="202">
        <v>45231</v>
      </c>
      <c r="H196" s="200" t="s">
        <v>24</v>
      </c>
      <c r="I196" s="216">
        <v>47700</v>
      </c>
      <c r="J196" s="303"/>
    </row>
    <row r="197" spans="1:10">
      <c r="A197" s="305"/>
      <c r="B197" s="306"/>
      <c r="C197" s="201"/>
      <c r="D197" s="199"/>
      <c r="E197" s="201"/>
      <c r="F197" s="201"/>
      <c r="G197" s="198"/>
      <c r="H197" s="194"/>
      <c r="I197" s="216"/>
      <c r="J197" s="307"/>
    </row>
    <row r="198" spans="1:10">
      <c r="A198" s="296">
        <v>1809</v>
      </c>
      <c r="B198" s="299" t="s">
        <v>763</v>
      </c>
      <c r="C198" s="199" t="s">
        <v>1911</v>
      </c>
      <c r="D198" s="199" t="s">
        <v>1912</v>
      </c>
      <c r="E198" s="201" t="s">
        <v>1913</v>
      </c>
      <c r="F198" s="214" t="s">
        <v>1914</v>
      </c>
      <c r="G198" s="202">
        <v>45231</v>
      </c>
      <c r="H198" s="200" t="s">
        <v>24</v>
      </c>
      <c r="I198" s="216">
        <v>356236.42</v>
      </c>
      <c r="J198" s="302">
        <v>356236.42</v>
      </c>
    </row>
    <row r="199" spans="1:10">
      <c r="A199" s="297"/>
      <c r="B199" s="300"/>
      <c r="C199" s="195"/>
      <c r="D199" s="195"/>
      <c r="E199" s="196"/>
      <c r="F199" s="197"/>
      <c r="G199" s="198"/>
      <c r="H199" s="200"/>
      <c r="I199" s="216"/>
      <c r="J199" s="303"/>
    </row>
    <row r="200" spans="1:10">
      <c r="A200" s="305"/>
      <c r="B200" s="306"/>
      <c r="C200" s="201"/>
      <c r="D200" s="199"/>
      <c r="E200" s="201"/>
      <c r="F200" s="201"/>
      <c r="G200" s="198"/>
      <c r="H200" s="194"/>
      <c r="I200" s="216"/>
      <c r="J200" s="307"/>
    </row>
    <row r="201" spans="1:10">
      <c r="A201" s="296">
        <v>1810</v>
      </c>
      <c r="B201" s="299" t="s">
        <v>766</v>
      </c>
      <c r="C201" s="199" t="s">
        <v>1911</v>
      </c>
      <c r="D201" s="199" t="s">
        <v>1912</v>
      </c>
      <c r="E201" s="201" t="s">
        <v>1913</v>
      </c>
      <c r="F201" s="214" t="s">
        <v>1914</v>
      </c>
      <c r="G201" s="202">
        <v>45231</v>
      </c>
      <c r="H201" s="200" t="s">
        <v>24</v>
      </c>
      <c r="I201" s="216">
        <v>88243</v>
      </c>
      <c r="J201" s="302">
        <v>88243</v>
      </c>
    </row>
    <row r="202" spans="1:10">
      <c r="A202" s="297"/>
      <c r="B202" s="300"/>
      <c r="C202" s="195"/>
      <c r="D202" s="195"/>
      <c r="E202" s="196"/>
      <c r="F202" s="197"/>
      <c r="G202" s="198"/>
      <c r="H202" s="200"/>
      <c r="I202" s="216"/>
      <c r="J202" s="303"/>
    </row>
    <row r="203" spans="1:10">
      <c r="A203" s="305"/>
      <c r="B203" s="306"/>
      <c r="C203" s="201"/>
      <c r="D203" s="199"/>
      <c r="E203" s="201"/>
      <c r="F203" s="201"/>
      <c r="G203" s="198"/>
      <c r="H203" s="194"/>
      <c r="I203" s="216"/>
      <c r="J203" s="307"/>
    </row>
    <row r="204" spans="1:10">
      <c r="A204" s="296">
        <v>1828</v>
      </c>
      <c r="B204" s="299" t="s">
        <v>1919</v>
      </c>
      <c r="C204" s="201" t="s">
        <v>1920</v>
      </c>
      <c r="D204" s="199" t="s">
        <v>1921</v>
      </c>
      <c r="E204" s="201" t="s">
        <v>633</v>
      </c>
      <c r="F204" s="214" t="s">
        <v>593</v>
      </c>
      <c r="G204" s="202">
        <v>45231</v>
      </c>
      <c r="H204" s="200" t="s">
        <v>24</v>
      </c>
      <c r="I204" s="216">
        <v>26.59</v>
      </c>
      <c r="J204" s="302">
        <v>26.59</v>
      </c>
    </row>
    <row r="205" spans="1:10">
      <c r="A205" s="297"/>
      <c r="B205" s="300"/>
      <c r="C205" s="199" t="s">
        <v>1922</v>
      </c>
      <c r="D205" s="199" t="s">
        <v>1923</v>
      </c>
      <c r="E205" s="201" t="s">
        <v>1924</v>
      </c>
      <c r="F205" s="214" t="s">
        <v>593</v>
      </c>
      <c r="G205" s="202">
        <v>45231</v>
      </c>
      <c r="H205" s="200" t="s">
        <v>24</v>
      </c>
      <c r="I205" s="216">
        <v>23.63</v>
      </c>
      <c r="J205" s="303"/>
    </row>
    <row r="206" spans="1:10">
      <c r="A206" s="305"/>
      <c r="B206" s="306"/>
      <c r="C206" s="201" t="s">
        <v>1925</v>
      </c>
      <c r="D206" s="199" t="s">
        <v>635</v>
      </c>
      <c r="E206" s="201" t="s">
        <v>636</v>
      </c>
      <c r="F206" s="214" t="s">
        <v>593</v>
      </c>
      <c r="G206" s="202">
        <v>45231</v>
      </c>
      <c r="H206" s="200" t="s">
        <v>24</v>
      </c>
      <c r="I206" s="216">
        <v>31.8</v>
      </c>
      <c r="J206" s="307"/>
    </row>
    <row r="207" spans="1:10">
      <c r="A207" s="296">
        <v>1829</v>
      </c>
      <c r="B207" s="299" t="s">
        <v>1926</v>
      </c>
      <c r="C207" s="201" t="s">
        <v>1927</v>
      </c>
      <c r="D207" s="199" t="s">
        <v>1928</v>
      </c>
      <c r="E207" s="201" t="s">
        <v>1929</v>
      </c>
      <c r="F207" s="214" t="s">
        <v>593</v>
      </c>
      <c r="G207" s="202">
        <v>45231</v>
      </c>
      <c r="H207" s="200" t="s">
        <v>26</v>
      </c>
      <c r="I207" s="216">
        <v>20.149999999999999</v>
      </c>
      <c r="J207" s="302">
        <v>20.149999999999999</v>
      </c>
    </row>
    <row r="208" spans="1:10">
      <c r="A208" s="297"/>
      <c r="B208" s="300"/>
      <c r="C208" s="199" t="s">
        <v>1673</v>
      </c>
      <c r="D208" s="199" t="s">
        <v>1674</v>
      </c>
      <c r="E208" s="201" t="s">
        <v>1675</v>
      </c>
      <c r="F208" s="214" t="s">
        <v>593</v>
      </c>
      <c r="G208" s="202">
        <v>45231</v>
      </c>
      <c r="H208" s="200" t="s">
        <v>26</v>
      </c>
      <c r="I208" s="216">
        <v>23.29</v>
      </c>
      <c r="J208" s="303"/>
    </row>
    <row r="209" spans="1:10">
      <c r="A209" s="305"/>
      <c r="B209" s="306"/>
      <c r="C209" s="201" t="s">
        <v>1920</v>
      </c>
      <c r="D209" s="199" t="s">
        <v>1921</v>
      </c>
      <c r="E209" s="201" t="s">
        <v>633</v>
      </c>
      <c r="F209" s="214" t="s">
        <v>593</v>
      </c>
      <c r="G209" s="202">
        <v>45231</v>
      </c>
      <c r="H209" s="200" t="s">
        <v>26</v>
      </c>
      <c r="I209" s="216">
        <v>15.77</v>
      </c>
      <c r="J209" s="307"/>
    </row>
    <row r="210" spans="1:10">
      <c r="A210" s="296">
        <v>1830</v>
      </c>
      <c r="B210" s="299" t="s">
        <v>1930</v>
      </c>
      <c r="C210" s="201" t="s">
        <v>1680</v>
      </c>
      <c r="D210" s="199" t="s">
        <v>1681</v>
      </c>
      <c r="E210" s="201" t="s">
        <v>1931</v>
      </c>
      <c r="F210" s="214" t="s">
        <v>593</v>
      </c>
      <c r="G210" s="202">
        <v>45231</v>
      </c>
      <c r="H210" s="200" t="s">
        <v>24</v>
      </c>
      <c r="I210" s="216">
        <v>49.9</v>
      </c>
      <c r="J210" s="302">
        <v>48.39</v>
      </c>
    </row>
    <row r="211" spans="1:10">
      <c r="A211" s="297"/>
      <c r="B211" s="300"/>
      <c r="C211" s="199" t="s">
        <v>1932</v>
      </c>
      <c r="D211" s="199" t="s">
        <v>1933</v>
      </c>
      <c r="E211" s="201" t="s">
        <v>1934</v>
      </c>
      <c r="F211" s="214" t="s">
        <v>593</v>
      </c>
      <c r="G211" s="202">
        <v>45231</v>
      </c>
      <c r="H211" s="200" t="s">
        <v>24</v>
      </c>
      <c r="I211" s="216">
        <v>48.39</v>
      </c>
      <c r="J211" s="303"/>
    </row>
    <row r="212" spans="1:10">
      <c r="A212" s="305"/>
      <c r="B212" s="306"/>
      <c r="C212" s="201" t="s">
        <v>1935</v>
      </c>
      <c r="D212" s="199" t="s">
        <v>1743</v>
      </c>
      <c r="E212" s="201" t="s">
        <v>1936</v>
      </c>
      <c r="F212" s="214" t="s">
        <v>593</v>
      </c>
      <c r="G212" s="202">
        <v>45231</v>
      </c>
      <c r="H212" s="200" t="s">
        <v>24</v>
      </c>
      <c r="I212" s="216">
        <v>42.19</v>
      </c>
      <c r="J212" s="307"/>
    </row>
    <row r="213" spans="1:10">
      <c r="A213" s="296">
        <v>1831</v>
      </c>
      <c r="B213" s="299" t="s">
        <v>1937</v>
      </c>
      <c r="C213" s="199" t="s">
        <v>1932</v>
      </c>
      <c r="D213" s="199" t="s">
        <v>1933</v>
      </c>
      <c r="E213" s="201" t="s">
        <v>1934</v>
      </c>
      <c r="F213" s="214" t="s">
        <v>593</v>
      </c>
      <c r="G213" s="202">
        <v>45231</v>
      </c>
      <c r="H213" s="200" t="s">
        <v>24</v>
      </c>
      <c r="I213" s="216">
        <v>34.090000000000003</v>
      </c>
      <c r="J213" s="302">
        <v>24.94</v>
      </c>
    </row>
    <row r="214" spans="1:10">
      <c r="A214" s="297"/>
      <c r="B214" s="300"/>
      <c r="C214" s="201" t="s">
        <v>1920</v>
      </c>
      <c r="D214" s="199" t="s">
        <v>1921</v>
      </c>
      <c r="E214" s="201" t="s">
        <v>633</v>
      </c>
      <c r="F214" s="214" t="s">
        <v>593</v>
      </c>
      <c r="G214" s="202">
        <v>45231</v>
      </c>
      <c r="H214" s="200" t="s">
        <v>24</v>
      </c>
      <c r="I214" s="216">
        <v>20.16</v>
      </c>
      <c r="J214" s="303"/>
    </row>
    <row r="215" spans="1:10">
      <c r="A215" s="305"/>
      <c r="B215" s="306"/>
      <c r="C215" s="201" t="s">
        <v>1938</v>
      </c>
      <c r="D215" s="199" t="s">
        <v>1939</v>
      </c>
      <c r="E215" s="214" t="s">
        <v>593</v>
      </c>
      <c r="F215" s="214" t="s">
        <v>593</v>
      </c>
      <c r="G215" s="202">
        <v>45231</v>
      </c>
      <c r="H215" s="200" t="s">
        <v>24</v>
      </c>
      <c r="I215" s="216">
        <v>24.94</v>
      </c>
      <c r="J215" s="307"/>
    </row>
    <row r="216" spans="1:10">
      <c r="A216" s="296">
        <v>1832</v>
      </c>
      <c r="B216" s="299" t="s">
        <v>1940</v>
      </c>
      <c r="C216" s="201" t="s">
        <v>1941</v>
      </c>
      <c r="D216" s="199" t="s">
        <v>1942</v>
      </c>
      <c r="E216" s="201" t="s">
        <v>593</v>
      </c>
      <c r="F216" s="214" t="s">
        <v>593</v>
      </c>
      <c r="G216" s="202">
        <v>45231</v>
      </c>
      <c r="H216" s="200" t="s">
        <v>24</v>
      </c>
      <c r="I216" s="216">
        <v>2.38</v>
      </c>
      <c r="J216" s="302">
        <v>4.22</v>
      </c>
    </row>
    <row r="217" spans="1:10">
      <c r="A217" s="297"/>
      <c r="B217" s="300"/>
      <c r="C217" s="199" t="s">
        <v>1943</v>
      </c>
      <c r="D217" s="199" t="s">
        <v>1944</v>
      </c>
      <c r="E217" s="201" t="s">
        <v>1945</v>
      </c>
      <c r="F217" s="214" t="s">
        <v>593</v>
      </c>
      <c r="G217" s="202">
        <v>45231</v>
      </c>
      <c r="H217" s="200" t="s">
        <v>24</v>
      </c>
      <c r="I217" s="216">
        <v>5.6</v>
      </c>
      <c r="J217" s="303"/>
    </row>
    <row r="218" spans="1:10">
      <c r="A218" s="305"/>
      <c r="B218" s="306"/>
      <c r="C218" s="201" t="s">
        <v>1935</v>
      </c>
      <c r="D218" s="199" t="s">
        <v>1743</v>
      </c>
      <c r="E218" s="201" t="s">
        <v>1936</v>
      </c>
      <c r="F218" s="214" t="s">
        <v>593</v>
      </c>
      <c r="G218" s="202">
        <v>45231</v>
      </c>
      <c r="H218" s="200" t="s">
        <v>24</v>
      </c>
      <c r="I218" s="216">
        <v>4.22</v>
      </c>
      <c r="J218" s="307"/>
    </row>
    <row r="219" spans="1:10">
      <c r="A219" s="296">
        <v>1833</v>
      </c>
      <c r="B219" s="299" t="s">
        <v>1946</v>
      </c>
      <c r="C219" s="201" t="s">
        <v>1947</v>
      </c>
      <c r="D219" s="199" t="s">
        <v>1948</v>
      </c>
      <c r="E219" s="201" t="s">
        <v>1949</v>
      </c>
      <c r="F219" s="214" t="s">
        <v>593</v>
      </c>
      <c r="G219" s="202">
        <v>45231</v>
      </c>
      <c r="H219" s="200" t="s">
        <v>24</v>
      </c>
      <c r="I219" s="216">
        <v>99.95</v>
      </c>
      <c r="J219" s="302">
        <v>99.95</v>
      </c>
    </row>
    <row r="220" spans="1:10">
      <c r="A220" s="297"/>
      <c r="B220" s="300"/>
      <c r="C220" s="199" t="s">
        <v>1950</v>
      </c>
      <c r="D220" s="199" t="s">
        <v>1951</v>
      </c>
      <c r="E220" s="201" t="s">
        <v>1952</v>
      </c>
      <c r="F220" s="214" t="s">
        <v>593</v>
      </c>
      <c r="G220" s="202">
        <v>45231</v>
      </c>
      <c r="H220" s="200" t="s">
        <v>24</v>
      </c>
      <c r="I220" s="216">
        <v>92</v>
      </c>
      <c r="J220" s="303"/>
    </row>
    <row r="221" spans="1:10">
      <c r="A221" s="305"/>
      <c r="B221" s="306"/>
      <c r="C221" s="201" t="s">
        <v>1953</v>
      </c>
      <c r="D221" s="199" t="s">
        <v>1954</v>
      </c>
      <c r="E221" s="201" t="s">
        <v>1955</v>
      </c>
      <c r="F221" s="214" t="s">
        <v>593</v>
      </c>
      <c r="G221" s="202">
        <v>45231</v>
      </c>
      <c r="H221" s="200" t="s">
        <v>24</v>
      </c>
      <c r="I221" s="216">
        <v>162.09</v>
      </c>
      <c r="J221" s="307"/>
    </row>
    <row r="222" spans="1:10">
      <c r="A222" s="296">
        <v>1834</v>
      </c>
      <c r="B222" s="299" t="s">
        <v>1956</v>
      </c>
      <c r="C222" s="201" t="s">
        <v>1947</v>
      </c>
      <c r="D222" s="199" t="s">
        <v>1948</v>
      </c>
      <c r="E222" s="201" t="s">
        <v>1949</v>
      </c>
      <c r="F222" s="214" t="s">
        <v>593</v>
      </c>
      <c r="G222" s="202">
        <v>45231</v>
      </c>
      <c r="H222" s="200" t="s">
        <v>24</v>
      </c>
      <c r="I222" s="216">
        <v>960.36</v>
      </c>
      <c r="J222" s="302">
        <v>960.34</v>
      </c>
    </row>
    <row r="223" spans="1:10">
      <c r="A223" s="297"/>
      <c r="B223" s="300"/>
      <c r="C223" s="199" t="s">
        <v>1957</v>
      </c>
      <c r="D223" s="199" t="s">
        <v>1958</v>
      </c>
      <c r="E223" s="201" t="s">
        <v>1959</v>
      </c>
      <c r="F223" s="214" t="s">
        <v>593</v>
      </c>
      <c r="G223" s="202">
        <v>45231</v>
      </c>
      <c r="H223" s="200" t="s">
        <v>24</v>
      </c>
      <c r="I223" s="216">
        <v>960.34</v>
      </c>
      <c r="J223" s="303"/>
    </row>
    <row r="224" spans="1:10">
      <c r="A224" s="305"/>
      <c r="B224" s="306"/>
      <c r="C224" s="201" t="s">
        <v>1953</v>
      </c>
      <c r="D224" s="199" t="s">
        <v>1954</v>
      </c>
      <c r="E224" s="201" t="s">
        <v>1955</v>
      </c>
      <c r="F224" s="214" t="s">
        <v>593</v>
      </c>
      <c r="G224" s="202">
        <v>45231</v>
      </c>
      <c r="H224" s="200" t="s">
        <v>24</v>
      </c>
      <c r="I224" s="216">
        <v>783.13</v>
      </c>
      <c r="J224" s="307"/>
    </row>
    <row r="225" spans="1:10">
      <c r="A225" s="296">
        <v>1839</v>
      </c>
      <c r="B225" s="299" t="s">
        <v>1960</v>
      </c>
      <c r="C225" s="199" t="s">
        <v>622</v>
      </c>
      <c r="D225" s="199" t="s">
        <v>623</v>
      </c>
      <c r="E225" s="201" t="s">
        <v>624</v>
      </c>
      <c r="F225" s="214" t="s">
        <v>1961</v>
      </c>
      <c r="G225" s="198">
        <v>45231</v>
      </c>
      <c r="H225" s="200" t="s">
        <v>26</v>
      </c>
      <c r="I225" s="216">
        <v>162.72999999999999</v>
      </c>
      <c r="J225" s="302">
        <v>164.11</v>
      </c>
    </row>
    <row r="226" spans="1:10">
      <c r="A226" s="297"/>
      <c r="B226" s="300"/>
      <c r="C226" s="195" t="s">
        <v>629</v>
      </c>
      <c r="D226" s="195" t="s">
        <v>596</v>
      </c>
      <c r="E226" s="196" t="s">
        <v>614</v>
      </c>
      <c r="F226" s="197" t="s">
        <v>1823</v>
      </c>
      <c r="G226" s="198">
        <v>45231</v>
      </c>
      <c r="H226" s="200" t="s">
        <v>26</v>
      </c>
      <c r="I226" s="216">
        <v>164.11</v>
      </c>
      <c r="J226" s="303"/>
    </row>
    <row r="227" spans="1:10">
      <c r="A227" s="305"/>
      <c r="B227" s="306"/>
      <c r="C227" s="201" t="s">
        <v>625</v>
      </c>
      <c r="D227" s="199" t="s">
        <v>626</v>
      </c>
      <c r="E227" s="201" t="s">
        <v>613</v>
      </c>
      <c r="F227" s="201" t="s">
        <v>1825</v>
      </c>
      <c r="G227" s="198">
        <v>45231</v>
      </c>
      <c r="H227" s="200" t="s">
        <v>26</v>
      </c>
      <c r="I227" s="216">
        <v>190.71</v>
      </c>
      <c r="J227" s="307"/>
    </row>
    <row r="228" spans="1:10">
      <c r="A228" s="296">
        <v>1842</v>
      </c>
      <c r="B228" s="299" t="s">
        <v>1962</v>
      </c>
      <c r="C228" s="201" t="s">
        <v>1963</v>
      </c>
      <c r="D228" s="199" t="s">
        <v>1964</v>
      </c>
      <c r="E228" s="201" t="s">
        <v>1965</v>
      </c>
      <c r="F228" s="214" t="s">
        <v>1966</v>
      </c>
      <c r="G228" s="202">
        <v>45231</v>
      </c>
      <c r="H228" s="200" t="s">
        <v>162</v>
      </c>
      <c r="I228" s="216">
        <v>880</v>
      </c>
      <c r="J228" s="302">
        <v>880</v>
      </c>
    </row>
    <row r="229" spans="1:10">
      <c r="A229" s="297"/>
      <c r="B229" s="300"/>
      <c r="C229" s="199"/>
      <c r="D229" s="199"/>
      <c r="E229" s="201"/>
      <c r="F229" s="214"/>
      <c r="G229" s="202"/>
      <c r="H229" s="200"/>
      <c r="I229" s="216"/>
      <c r="J229" s="303"/>
    </row>
    <row r="230" spans="1:10">
      <c r="A230" s="305"/>
      <c r="B230" s="306"/>
      <c r="C230" s="201"/>
      <c r="D230" s="199"/>
      <c r="E230" s="201"/>
      <c r="F230" s="214"/>
      <c r="G230" s="202"/>
      <c r="H230" s="200"/>
      <c r="I230" s="216"/>
      <c r="J230" s="307"/>
    </row>
    <row r="231" spans="1:10">
      <c r="A231" s="296">
        <v>1844</v>
      </c>
      <c r="B231" s="299" t="s">
        <v>1967</v>
      </c>
      <c r="C231" s="201" t="s">
        <v>1968</v>
      </c>
      <c r="D231" s="199" t="s">
        <v>1969</v>
      </c>
      <c r="E231" s="201"/>
      <c r="F231" s="214" t="s">
        <v>1970</v>
      </c>
      <c r="G231" s="202">
        <v>45231</v>
      </c>
      <c r="H231" s="200" t="s">
        <v>24</v>
      </c>
      <c r="I231" s="216">
        <v>2768.3</v>
      </c>
      <c r="J231" s="302">
        <v>2768.3</v>
      </c>
    </row>
    <row r="232" spans="1:10">
      <c r="A232" s="297"/>
      <c r="B232" s="300"/>
      <c r="C232" s="199"/>
      <c r="D232" s="199"/>
      <c r="E232" s="201"/>
      <c r="F232" s="214"/>
      <c r="G232" s="202"/>
      <c r="H232" s="200"/>
      <c r="I232" s="216"/>
      <c r="J232" s="303"/>
    </row>
    <row r="233" spans="1:10">
      <c r="A233" s="305"/>
      <c r="B233" s="306"/>
      <c r="C233" s="201"/>
      <c r="D233" s="199"/>
      <c r="E233" s="201"/>
      <c r="F233" s="214"/>
      <c r="G233" s="202"/>
      <c r="H233" s="200"/>
      <c r="I233" s="216"/>
      <c r="J233" s="307"/>
    </row>
    <row r="234" spans="1:10">
      <c r="A234" s="296">
        <v>1845</v>
      </c>
      <c r="B234" s="299" t="s">
        <v>1971</v>
      </c>
      <c r="C234" s="201" t="s">
        <v>1972</v>
      </c>
      <c r="D234" s="199" t="s">
        <v>1973</v>
      </c>
      <c r="E234" s="201" t="s">
        <v>1974</v>
      </c>
      <c r="F234" s="214" t="s">
        <v>1975</v>
      </c>
      <c r="G234" s="202">
        <v>45231</v>
      </c>
      <c r="H234" s="200" t="s">
        <v>162</v>
      </c>
      <c r="I234" s="216">
        <v>765.84</v>
      </c>
      <c r="J234" s="302">
        <v>807.66</v>
      </c>
    </row>
    <row r="235" spans="1:10">
      <c r="A235" s="297"/>
      <c r="B235" s="300"/>
      <c r="C235" s="199" t="s">
        <v>1976</v>
      </c>
      <c r="D235" s="199" t="s">
        <v>1977</v>
      </c>
      <c r="E235" s="201" t="s">
        <v>1978</v>
      </c>
      <c r="F235" s="214" t="s">
        <v>1979</v>
      </c>
      <c r="G235" s="202">
        <v>45231</v>
      </c>
      <c r="H235" s="200" t="s">
        <v>162</v>
      </c>
      <c r="I235" s="216">
        <v>849.49</v>
      </c>
      <c r="J235" s="303"/>
    </row>
    <row r="236" spans="1:10">
      <c r="A236" s="305"/>
      <c r="B236" s="306"/>
      <c r="C236" s="201"/>
      <c r="D236" s="199"/>
      <c r="E236" s="201"/>
      <c r="F236" s="214"/>
      <c r="G236" s="202">
        <v>45231</v>
      </c>
      <c r="H236" s="200"/>
      <c r="I236" s="216"/>
      <c r="J236" s="307"/>
    </row>
    <row r="237" spans="1:10">
      <c r="A237" s="296">
        <v>1846</v>
      </c>
      <c r="B237" s="299" t="s">
        <v>1980</v>
      </c>
      <c r="C237" s="201" t="s">
        <v>1981</v>
      </c>
      <c r="D237" s="199" t="s">
        <v>1982</v>
      </c>
      <c r="E237" s="201" t="s">
        <v>1983</v>
      </c>
      <c r="F237" s="214" t="s">
        <v>1984</v>
      </c>
      <c r="G237" s="202">
        <v>45170</v>
      </c>
      <c r="H237" s="200" t="s">
        <v>24</v>
      </c>
      <c r="I237" s="216">
        <v>140</v>
      </c>
      <c r="J237" s="302">
        <v>140</v>
      </c>
    </row>
    <row r="238" spans="1:10">
      <c r="A238" s="297"/>
      <c r="B238" s="300"/>
      <c r="C238" s="199"/>
      <c r="D238" s="199"/>
      <c r="E238" s="201"/>
      <c r="F238" s="214"/>
      <c r="G238" s="202"/>
      <c r="H238" s="200"/>
      <c r="I238" s="216"/>
      <c r="J238" s="303"/>
    </row>
    <row r="239" spans="1:10">
      <c r="A239" s="305"/>
      <c r="B239" s="306"/>
      <c r="C239" s="201"/>
      <c r="D239" s="199"/>
      <c r="E239" s="201"/>
      <c r="F239" s="214"/>
      <c r="G239" s="202"/>
      <c r="H239" s="200"/>
      <c r="I239" s="216"/>
      <c r="J239" s="307"/>
    </row>
    <row r="240" spans="1:10">
      <c r="A240" s="296">
        <v>1848</v>
      </c>
      <c r="B240" s="299" t="s">
        <v>1985</v>
      </c>
      <c r="C240" s="201" t="s">
        <v>640</v>
      </c>
      <c r="D240" s="199" t="s">
        <v>641</v>
      </c>
      <c r="E240" s="201" t="s">
        <v>1986</v>
      </c>
      <c r="F240" s="214" t="s">
        <v>1987</v>
      </c>
      <c r="G240" s="202">
        <v>45170</v>
      </c>
      <c r="H240" s="200" t="s">
        <v>162</v>
      </c>
      <c r="I240" s="216">
        <v>1402.86</v>
      </c>
      <c r="J240" s="302">
        <v>1620</v>
      </c>
    </row>
    <row r="241" spans="1:10">
      <c r="A241" s="297"/>
      <c r="B241" s="300"/>
      <c r="C241" s="199" t="s">
        <v>1988</v>
      </c>
      <c r="D241" s="199" t="s">
        <v>1989</v>
      </c>
      <c r="E241" s="201" t="s">
        <v>1990</v>
      </c>
      <c r="F241" s="214" t="s">
        <v>1991</v>
      </c>
      <c r="G241" s="202">
        <v>45170</v>
      </c>
      <c r="H241" s="200" t="s">
        <v>162</v>
      </c>
      <c r="I241" s="216">
        <v>2172.88</v>
      </c>
      <c r="J241" s="303"/>
    </row>
    <row r="242" spans="1:10" ht="15.75" thickBot="1">
      <c r="A242" s="298"/>
      <c r="B242" s="301"/>
      <c r="C242" s="253" t="s">
        <v>1992</v>
      </c>
      <c r="D242" s="254" t="s">
        <v>1993</v>
      </c>
      <c r="E242" s="253" t="s">
        <v>1994</v>
      </c>
      <c r="F242" s="255"/>
      <c r="G242" s="256">
        <v>44958</v>
      </c>
      <c r="H242" s="257" t="s">
        <v>162</v>
      </c>
      <c r="I242" s="258">
        <v>1620</v>
      </c>
      <c r="J242" s="304"/>
    </row>
  </sheetData>
  <mergeCells count="240">
    <mergeCell ref="A2:A4"/>
    <mergeCell ref="B2:B4"/>
    <mergeCell ref="J2:J4"/>
    <mergeCell ref="A5:A7"/>
    <mergeCell ref="B5:B7"/>
    <mergeCell ref="J5:J7"/>
    <mergeCell ref="A14:A16"/>
    <mergeCell ref="B14:B16"/>
    <mergeCell ref="J14:J16"/>
    <mergeCell ref="A17:A19"/>
    <mergeCell ref="B17:B19"/>
    <mergeCell ref="J17:J19"/>
    <mergeCell ref="A8:A10"/>
    <mergeCell ref="B8:B10"/>
    <mergeCell ref="J8:J10"/>
    <mergeCell ref="A11:A13"/>
    <mergeCell ref="B11:B13"/>
    <mergeCell ref="J11:J13"/>
    <mergeCell ref="A26:A28"/>
    <mergeCell ref="B26:B28"/>
    <mergeCell ref="J26:J28"/>
    <mergeCell ref="A29:A31"/>
    <mergeCell ref="B29:B31"/>
    <mergeCell ref="J29:J31"/>
    <mergeCell ref="A20:A22"/>
    <mergeCell ref="B20:B22"/>
    <mergeCell ref="J20:J22"/>
    <mergeCell ref="A23:A25"/>
    <mergeCell ref="B23:B25"/>
    <mergeCell ref="J23:J25"/>
    <mergeCell ref="A35:A37"/>
    <mergeCell ref="B35:B37"/>
    <mergeCell ref="J35:J37"/>
    <mergeCell ref="A38:A40"/>
    <mergeCell ref="B38:B40"/>
    <mergeCell ref="J38:J40"/>
    <mergeCell ref="A32:A34"/>
    <mergeCell ref="B32:B34"/>
    <mergeCell ref="J32:J34"/>
    <mergeCell ref="A47:A49"/>
    <mergeCell ref="B47:B49"/>
    <mergeCell ref="J47:J49"/>
    <mergeCell ref="A50:A52"/>
    <mergeCell ref="B50:B52"/>
    <mergeCell ref="J50:J52"/>
    <mergeCell ref="A41:A43"/>
    <mergeCell ref="B41:B43"/>
    <mergeCell ref="J41:J43"/>
    <mergeCell ref="A44:A46"/>
    <mergeCell ref="B44:B46"/>
    <mergeCell ref="J44:J46"/>
    <mergeCell ref="A59:A61"/>
    <mergeCell ref="B59:B61"/>
    <mergeCell ref="J59:J61"/>
    <mergeCell ref="A62:A64"/>
    <mergeCell ref="B62:B64"/>
    <mergeCell ref="J62:J64"/>
    <mergeCell ref="A53:A55"/>
    <mergeCell ref="B53:B55"/>
    <mergeCell ref="J53:J55"/>
    <mergeCell ref="A56:A58"/>
    <mergeCell ref="B56:B58"/>
    <mergeCell ref="J56:J58"/>
    <mergeCell ref="A71:A73"/>
    <mergeCell ref="B71:B73"/>
    <mergeCell ref="J71:J73"/>
    <mergeCell ref="A74:A76"/>
    <mergeCell ref="B74:B76"/>
    <mergeCell ref="J74:J76"/>
    <mergeCell ref="A65:A67"/>
    <mergeCell ref="B65:B67"/>
    <mergeCell ref="J65:J67"/>
    <mergeCell ref="A68:A70"/>
    <mergeCell ref="B68:B70"/>
    <mergeCell ref="J68:J70"/>
    <mergeCell ref="A83:A85"/>
    <mergeCell ref="B83:B85"/>
    <mergeCell ref="J83:J85"/>
    <mergeCell ref="A86:A88"/>
    <mergeCell ref="B86:B88"/>
    <mergeCell ref="J86:J88"/>
    <mergeCell ref="A77:A79"/>
    <mergeCell ref="B77:B79"/>
    <mergeCell ref="J77:J79"/>
    <mergeCell ref="A80:A82"/>
    <mergeCell ref="B80:B82"/>
    <mergeCell ref="J80:J82"/>
    <mergeCell ref="A95:A97"/>
    <mergeCell ref="B95:B97"/>
    <mergeCell ref="J95:J97"/>
    <mergeCell ref="A98:A100"/>
    <mergeCell ref="B98:B100"/>
    <mergeCell ref="J98:J100"/>
    <mergeCell ref="A89:A91"/>
    <mergeCell ref="B89:B91"/>
    <mergeCell ref="J89:J91"/>
    <mergeCell ref="A92:A94"/>
    <mergeCell ref="B92:B94"/>
    <mergeCell ref="J92:J94"/>
    <mergeCell ref="A108:A110"/>
    <mergeCell ref="B108:B110"/>
    <mergeCell ref="J108:J110"/>
    <mergeCell ref="A111:A113"/>
    <mergeCell ref="B111:B113"/>
    <mergeCell ref="J111:J113"/>
    <mergeCell ref="A101:A103"/>
    <mergeCell ref="B101:B103"/>
    <mergeCell ref="J101:J103"/>
    <mergeCell ref="A104:A107"/>
    <mergeCell ref="B104:B107"/>
    <mergeCell ref="J104:J107"/>
    <mergeCell ref="A120:A122"/>
    <mergeCell ref="B120:B122"/>
    <mergeCell ref="J120:J122"/>
    <mergeCell ref="A123:A125"/>
    <mergeCell ref="B123:B125"/>
    <mergeCell ref="J123:J125"/>
    <mergeCell ref="A114:A116"/>
    <mergeCell ref="B114:B116"/>
    <mergeCell ref="J114:J116"/>
    <mergeCell ref="A117:A119"/>
    <mergeCell ref="B117:B119"/>
    <mergeCell ref="J117:J119"/>
    <mergeCell ref="A132:A134"/>
    <mergeCell ref="B132:B134"/>
    <mergeCell ref="J132:J134"/>
    <mergeCell ref="A135:A137"/>
    <mergeCell ref="B135:B137"/>
    <mergeCell ref="J135:J137"/>
    <mergeCell ref="A126:A128"/>
    <mergeCell ref="B126:B128"/>
    <mergeCell ref="J126:J128"/>
    <mergeCell ref="A129:A131"/>
    <mergeCell ref="B129:B131"/>
    <mergeCell ref="J129:J131"/>
    <mergeCell ref="A144:A146"/>
    <mergeCell ref="B144:B146"/>
    <mergeCell ref="J144:J146"/>
    <mergeCell ref="A147:A149"/>
    <mergeCell ref="B147:B149"/>
    <mergeCell ref="J147:J149"/>
    <mergeCell ref="A138:A140"/>
    <mergeCell ref="B138:B140"/>
    <mergeCell ref="J138:J140"/>
    <mergeCell ref="A141:A143"/>
    <mergeCell ref="B141:B143"/>
    <mergeCell ref="J141:J143"/>
    <mergeCell ref="A156:A158"/>
    <mergeCell ref="B156:B158"/>
    <mergeCell ref="J156:J158"/>
    <mergeCell ref="A159:A161"/>
    <mergeCell ref="B159:B161"/>
    <mergeCell ref="J159:J161"/>
    <mergeCell ref="A150:A152"/>
    <mergeCell ref="B150:B152"/>
    <mergeCell ref="J150:J152"/>
    <mergeCell ref="A153:A155"/>
    <mergeCell ref="B153:B155"/>
    <mergeCell ref="J153:J155"/>
    <mergeCell ref="A168:A170"/>
    <mergeCell ref="B168:B170"/>
    <mergeCell ref="J168:J170"/>
    <mergeCell ref="A171:A173"/>
    <mergeCell ref="B171:B173"/>
    <mergeCell ref="J171:J173"/>
    <mergeCell ref="A162:A164"/>
    <mergeCell ref="B162:B164"/>
    <mergeCell ref="J162:J164"/>
    <mergeCell ref="A165:A167"/>
    <mergeCell ref="B165:B167"/>
    <mergeCell ref="J165:J167"/>
    <mergeCell ref="A180:A182"/>
    <mergeCell ref="B180:B182"/>
    <mergeCell ref="J180:J182"/>
    <mergeCell ref="A183:A185"/>
    <mergeCell ref="B183:B185"/>
    <mergeCell ref="J183:J185"/>
    <mergeCell ref="A174:A176"/>
    <mergeCell ref="B174:B176"/>
    <mergeCell ref="J174:J176"/>
    <mergeCell ref="A177:A179"/>
    <mergeCell ref="B177:B179"/>
    <mergeCell ref="J177:J179"/>
    <mergeCell ref="A192:A194"/>
    <mergeCell ref="B192:B194"/>
    <mergeCell ref="J192:J194"/>
    <mergeCell ref="A195:A197"/>
    <mergeCell ref="B195:B197"/>
    <mergeCell ref="J195:J197"/>
    <mergeCell ref="A186:A188"/>
    <mergeCell ref="B186:B188"/>
    <mergeCell ref="J186:J188"/>
    <mergeCell ref="A189:A191"/>
    <mergeCell ref="B189:B191"/>
    <mergeCell ref="J189:J191"/>
    <mergeCell ref="A204:A206"/>
    <mergeCell ref="B204:B206"/>
    <mergeCell ref="J204:J206"/>
    <mergeCell ref="A207:A209"/>
    <mergeCell ref="B207:B209"/>
    <mergeCell ref="J207:J209"/>
    <mergeCell ref="A198:A200"/>
    <mergeCell ref="B198:B200"/>
    <mergeCell ref="J198:J200"/>
    <mergeCell ref="A201:A203"/>
    <mergeCell ref="B201:B203"/>
    <mergeCell ref="J201:J203"/>
    <mergeCell ref="A216:A218"/>
    <mergeCell ref="B216:B218"/>
    <mergeCell ref="J216:J218"/>
    <mergeCell ref="A219:A221"/>
    <mergeCell ref="B219:B221"/>
    <mergeCell ref="J219:J221"/>
    <mergeCell ref="A210:A212"/>
    <mergeCell ref="B210:B212"/>
    <mergeCell ref="J210:J212"/>
    <mergeCell ref="A213:A215"/>
    <mergeCell ref="B213:B215"/>
    <mergeCell ref="J213:J215"/>
    <mergeCell ref="A228:A230"/>
    <mergeCell ref="B228:B230"/>
    <mergeCell ref="J228:J230"/>
    <mergeCell ref="A231:A233"/>
    <mergeCell ref="B231:B233"/>
    <mergeCell ref="J231:J233"/>
    <mergeCell ref="A222:A224"/>
    <mergeCell ref="B222:B224"/>
    <mergeCell ref="J222:J224"/>
    <mergeCell ref="A225:A227"/>
    <mergeCell ref="B225:B227"/>
    <mergeCell ref="J225:J227"/>
    <mergeCell ref="A240:A242"/>
    <mergeCell ref="B240:B242"/>
    <mergeCell ref="J240:J242"/>
    <mergeCell ref="A234:A236"/>
    <mergeCell ref="B234:B236"/>
    <mergeCell ref="J234:J236"/>
    <mergeCell ref="A237:A239"/>
    <mergeCell ref="B237:B239"/>
    <mergeCell ref="J237:J239"/>
  </mergeCells>
  <conditionalFormatting sqref="A2:A10">
    <cfRule type="duplicateValues" dxfId="8" priority="9"/>
  </conditionalFormatting>
  <conditionalFormatting sqref="A11:A13">
    <cfRule type="duplicateValues" dxfId="7" priority="8"/>
  </conditionalFormatting>
  <conditionalFormatting sqref="A14:A16">
    <cfRule type="duplicateValues" dxfId="6" priority="7"/>
  </conditionalFormatting>
  <conditionalFormatting sqref="A17:A25">
    <cfRule type="duplicateValues" dxfId="5" priority="6"/>
  </conditionalFormatting>
  <conditionalFormatting sqref="A59:A61">
    <cfRule type="duplicateValues" dxfId="4" priority="5"/>
  </conditionalFormatting>
  <conditionalFormatting sqref="A86:A91">
    <cfRule type="duplicateValues" dxfId="3" priority="4"/>
  </conditionalFormatting>
  <conditionalFormatting sqref="A92:A97">
    <cfRule type="duplicateValues" dxfId="2" priority="3"/>
  </conditionalFormatting>
  <conditionalFormatting sqref="A98:A100">
    <cfRule type="duplicateValues" dxfId="1" priority="2"/>
  </conditionalFormatting>
  <conditionalFormatting sqref="A101:A103">
    <cfRule type="duplicateValues" dxfId="0" priority="1"/>
  </conditionalFormatting>
  <hyperlinks>
    <hyperlink ref="F74" r:id="rId1" xr:uid="{2F040102-8968-4E40-A4CA-C6B6FCEA5BBA}"/>
  </hyperlinks>
  <pageMargins left="0.511811024" right="0.511811024" top="0.78740157499999996" bottom="0.78740157499999996" header="0.31496062000000002" footer="0.31496062000000002"/>
  <pageSetup scale="47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83BC-5883-4BAE-84DE-82D965CBA2F5}">
  <dimension ref="A1:C36"/>
  <sheetViews>
    <sheetView showGridLines="0" view="pageBreakPreview" zoomScaleNormal="100" zoomScaleSheetLayoutView="100" workbookViewId="0">
      <selection activeCell="C6" sqref="C6"/>
    </sheetView>
  </sheetViews>
  <sheetFormatPr defaultRowHeight="12.75"/>
  <cols>
    <col min="1" max="1" width="36.140625" style="237" customWidth="1"/>
    <col min="2" max="2" width="26.5703125" style="237" customWidth="1"/>
    <col min="3" max="3" width="15.28515625" style="237" customWidth="1"/>
    <col min="4" max="256" width="9.140625" style="237"/>
    <col min="257" max="257" width="36.140625" style="237" customWidth="1"/>
    <col min="258" max="258" width="26.5703125" style="237" customWidth="1"/>
    <col min="259" max="259" width="15.28515625" style="237" customWidth="1"/>
    <col min="260" max="512" width="9.140625" style="237"/>
    <col min="513" max="513" width="36.140625" style="237" customWidth="1"/>
    <col min="514" max="514" width="26.5703125" style="237" customWidth="1"/>
    <col min="515" max="515" width="15.28515625" style="237" customWidth="1"/>
    <col min="516" max="768" width="9.140625" style="237"/>
    <col min="769" max="769" width="36.140625" style="237" customWidth="1"/>
    <col min="770" max="770" width="26.5703125" style="237" customWidth="1"/>
    <col min="771" max="771" width="15.28515625" style="237" customWidth="1"/>
    <col min="772" max="1024" width="9.140625" style="237"/>
    <col min="1025" max="1025" width="36.140625" style="237" customWidth="1"/>
    <col min="1026" max="1026" width="26.5703125" style="237" customWidth="1"/>
    <col min="1027" max="1027" width="15.28515625" style="237" customWidth="1"/>
    <col min="1028" max="1280" width="9.140625" style="237"/>
    <col min="1281" max="1281" width="36.140625" style="237" customWidth="1"/>
    <col min="1282" max="1282" width="26.5703125" style="237" customWidth="1"/>
    <col min="1283" max="1283" width="15.28515625" style="237" customWidth="1"/>
    <col min="1284" max="1536" width="9.140625" style="237"/>
    <col min="1537" max="1537" width="36.140625" style="237" customWidth="1"/>
    <col min="1538" max="1538" width="26.5703125" style="237" customWidth="1"/>
    <col min="1539" max="1539" width="15.28515625" style="237" customWidth="1"/>
    <col min="1540" max="1792" width="9.140625" style="237"/>
    <col min="1793" max="1793" width="36.140625" style="237" customWidth="1"/>
    <col min="1794" max="1794" width="26.5703125" style="237" customWidth="1"/>
    <col min="1795" max="1795" width="15.28515625" style="237" customWidth="1"/>
    <col min="1796" max="2048" width="9.140625" style="237"/>
    <col min="2049" max="2049" width="36.140625" style="237" customWidth="1"/>
    <col min="2050" max="2050" width="26.5703125" style="237" customWidth="1"/>
    <col min="2051" max="2051" width="15.28515625" style="237" customWidth="1"/>
    <col min="2052" max="2304" width="9.140625" style="237"/>
    <col min="2305" max="2305" width="36.140625" style="237" customWidth="1"/>
    <col min="2306" max="2306" width="26.5703125" style="237" customWidth="1"/>
    <col min="2307" max="2307" width="15.28515625" style="237" customWidth="1"/>
    <col min="2308" max="2560" width="9.140625" style="237"/>
    <col min="2561" max="2561" width="36.140625" style="237" customWidth="1"/>
    <col min="2562" max="2562" width="26.5703125" style="237" customWidth="1"/>
    <col min="2563" max="2563" width="15.28515625" style="237" customWidth="1"/>
    <col min="2564" max="2816" width="9.140625" style="237"/>
    <col min="2817" max="2817" width="36.140625" style="237" customWidth="1"/>
    <col min="2818" max="2818" width="26.5703125" style="237" customWidth="1"/>
    <col min="2819" max="2819" width="15.28515625" style="237" customWidth="1"/>
    <col min="2820" max="3072" width="9.140625" style="237"/>
    <col min="3073" max="3073" width="36.140625" style="237" customWidth="1"/>
    <col min="3074" max="3074" width="26.5703125" style="237" customWidth="1"/>
    <col min="3075" max="3075" width="15.28515625" style="237" customWidth="1"/>
    <col min="3076" max="3328" width="9.140625" style="237"/>
    <col min="3329" max="3329" width="36.140625" style="237" customWidth="1"/>
    <col min="3330" max="3330" width="26.5703125" style="237" customWidth="1"/>
    <col min="3331" max="3331" width="15.28515625" style="237" customWidth="1"/>
    <col min="3332" max="3584" width="9.140625" style="237"/>
    <col min="3585" max="3585" width="36.140625" style="237" customWidth="1"/>
    <col min="3586" max="3586" width="26.5703125" style="237" customWidth="1"/>
    <col min="3587" max="3587" width="15.28515625" style="237" customWidth="1"/>
    <col min="3588" max="3840" width="9.140625" style="237"/>
    <col min="3841" max="3841" width="36.140625" style="237" customWidth="1"/>
    <col min="3842" max="3842" width="26.5703125" style="237" customWidth="1"/>
    <col min="3843" max="3843" width="15.28515625" style="237" customWidth="1"/>
    <col min="3844" max="4096" width="9.140625" style="237"/>
    <col min="4097" max="4097" width="36.140625" style="237" customWidth="1"/>
    <col min="4098" max="4098" width="26.5703125" style="237" customWidth="1"/>
    <col min="4099" max="4099" width="15.28515625" style="237" customWidth="1"/>
    <col min="4100" max="4352" width="9.140625" style="237"/>
    <col min="4353" max="4353" width="36.140625" style="237" customWidth="1"/>
    <col min="4354" max="4354" width="26.5703125" style="237" customWidth="1"/>
    <col min="4355" max="4355" width="15.28515625" style="237" customWidth="1"/>
    <col min="4356" max="4608" width="9.140625" style="237"/>
    <col min="4609" max="4609" width="36.140625" style="237" customWidth="1"/>
    <col min="4610" max="4610" width="26.5703125" style="237" customWidth="1"/>
    <col min="4611" max="4611" width="15.28515625" style="237" customWidth="1"/>
    <col min="4612" max="4864" width="9.140625" style="237"/>
    <col min="4865" max="4865" width="36.140625" style="237" customWidth="1"/>
    <col min="4866" max="4866" width="26.5703125" style="237" customWidth="1"/>
    <col min="4867" max="4867" width="15.28515625" style="237" customWidth="1"/>
    <col min="4868" max="5120" width="9.140625" style="237"/>
    <col min="5121" max="5121" width="36.140625" style="237" customWidth="1"/>
    <col min="5122" max="5122" width="26.5703125" style="237" customWidth="1"/>
    <col min="5123" max="5123" width="15.28515625" style="237" customWidth="1"/>
    <col min="5124" max="5376" width="9.140625" style="237"/>
    <col min="5377" max="5377" width="36.140625" style="237" customWidth="1"/>
    <col min="5378" max="5378" width="26.5703125" style="237" customWidth="1"/>
    <col min="5379" max="5379" width="15.28515625" style="237" customWidth="1"/>
    <col min="5380" max="5632" width="9.140625" style="237"/>
    <col min="5633" max="5633" width="36.140625" style="237" customWidth="1"/>
    <col min="5634" max="5634" width="26.5703125" style="237" customWidth="1"/>
    <col min="5635" max="5635" width="15.28515625" style="237" customWidth="1"/>
    <col min="5636" max="5888" width="9.140625" style="237"/>
    <col min="5889" max="5889" width="36.140625" style="237" customWidth="1"/>
    <col min="5890" max="5890" width="26.5703125" style="237" customWidth="1"/>
    <col min="5891" max="5891" width="15.28515625" style="237" customWidth="1"/>
    <col min="5892" max="6144" width="9.140625" style="237"/>
    <col min="6145" max="6145" width="36.140625" style="237" customWidth="1"/>
    <col min="6146" max="6146" width="26.5703125" style="237" customWidth="1"/>
    <col min="6147" max="6147" width="15.28515625" style="237" customWidth="1"/>
    <col min="6148" max="6400" width="9.140625" style="237"/>
    <col min="6401" max="6401" width="36.140625" style="237" customWidth="1"/>
    <col min="6402" max="6402" width="26.5703125" style="237" customWidth="1"/>
    <col min="6403" max="6403" width="15.28515625" style="237" customWidth="1"/>
    <col min="6404" max="6656" width="9.140625" style="237"/>
    <col min="6657" max="6657" width="36.140625" style="237" customWidth="1"/>
    <col min="6658" max="6658" width="26.5703125" style="237" customWidth="1"/>
    <col min="6659" max="6659" width="15.28515625" style="237" customWidth="1"/>
    <col min="6660" max="6912" width="9.140625" style="237"/>
    <col min="6913" max="6913" width="36.140625" style="237" customWidth="1"/>
    <col min="6914" max="6914" width="26.5703125" style="237" customWidth="1"/>
    <col min="6915" max="6915" width="15.28515625" style="237" customWidth="1"/>
    <col min="6916" max="7168" width="9.140625" style="237"/>
    <col min="7169" max="7169" width="36.140625" style="237" customWidth="1"/>
    <col min="7170" max="7170" width="26.5703125" style="237" customWidth="1"/>
    <col min="7171" max="7171" width="15.28515625" style="237" customWidth="1"/>
    <col min="7172" max="7424" width="9.140625" style="237"/>
    <col min="7425" max="7425" width="36.140625" style="237" customWidth="1"/>
    <col min="7426" max="7426" width="26.5703125" style="237" customWidth="1"/>
    <col min="7427" max="7427" width="15.28515625" style="237" customWidth="1"/>
    <col min="7428" max="7680" width="9.140625" style="237"/>
    <col min="7681" max="7681" width="36.140625" style="237" customWidth="1"/>
    <col min="7682" max="7682" width="26.5703125" style="237" customWidth="1"/>
    <col min="7683" max="7683" width="15.28515625" style="237" customWidth="1"/>
    <col min="7684" max="7936" width="9.140625" style="237"/>
    <col min="7937" max="7937" width="36.140625" style="237" customWidth="1"/>
    <col min="7938" max="7938" width="26.5703125" style="237" customWidth="1"/>
    <col min="7939" max="7939" width="15.28515625" style="237" customWidth="1"/>
    <col min="7940" max="8192" width="9.140625" style="237"/>
    <col min="8193" max="8193" width="36.140625" style="237" customWidth="1"/>
    <col min="8194" max="8194" width="26.5703125" style="237" customWidth="1"/>
    <col min="8195" max="8195" width="15.28515625" style="237" customWidth="1"/>
    <col min="8196" max="8448" width="9.140625" style="237"/>
    <col min="8449" max="8449" width="36.140625" style="237" customWidth="1"/>
    <col min="8450" max="8450" width="26.5703125" style="237" customWidth="1"/>
    <col min="8451" max="8451" width="15.28515625" style="237" customWidth="1"/>
    <col min="8452" max="8704" width="9.140625" style="237"/>
    <col min="8705" max="8705" width="36.140625" style="237" customWidth="1"/>
    <col min="8706" max="8706" width="26.5703125" style="237" customWidth="1"/>
    <col min="8707" max="8707" width="15.28515625" style="237" customWidth="1"/>
    <col min="8708" max="8960" width="9.140625" style="237"/>
    <col min="8961" max="8961" width="36.140625" style="237" customWidth="1"/>
    <col min="8962" max="8962" width="26.5703125" style="237" customWidth="1"/>
    <col min="8963" max="8963" width="15.28515625" style="237" customWidth="1"/>
    <col min="8964" max="9216" width="9.140625" style="237"/>
    <col min="9217" max="9217" width="36.140625" style="237" customWidth="1"/>
    <col min="9218" max="9218" width="26.5703125" style="237" customWidth="1"/>
    <col min="9219" max="9219" width="15.28515625" style="237" customWidth="1"/>
    <col min="9220" max="9472" width="9.140625" style="237"/>
    <col min="9473" max="9473" width="36.140625" style="237" customWidth="1"/>
    <col min="9474" max="9474" width="26.5703125" style="237" customWidth="1"/>
    <col min="9475" max="9475" width="15.28515625" style="237" customWidth="1"/>
    <col min="9476" max="9728" width="9.140625" style="237"/>
    <col min="9729" max="9729" width="36.140625" style="237" customWidth="1"/>
    <col min="9730" max="9730" width="26.5703125" style="237" customWidth="1"/>
    <col min="9731" max="9731" width="15.28515625" style="237" customWidth="1"/>
    <col min="9732" max="9984" width="9.140625" style="237"/>
    <col min="9985" max="9985" width="36.140625" style="237" customWidth="1"/>
    <col min="9986" max="9986" width="26.5703125" style="237" customWidth="1"/>
    <col min="9987" max="9987" width="15.28515625" style="237" customWidth="1"/>
    <col min="9988" max="10240" width="9.140625" style="237"/>
    <col min="10241" max="10241" width="36.140625" style="237" customWidth="1"/>
    <col min="10242" max="10242" width="26.5703125" style="237" customWidth="1"/>
    <col min="10243" max="10243" width="15.28515625" style="237" customWidth="1"/>
    <col min="10244" max="10496" width="9.140625" style="237"/>
    <col min="10497" max="10497" width="36.140625" style="237" customWidth="1"/>
    <col min="10498" max="10498" width="26.5703125" style="237" customWidth="1"/>
    <col min="10499" max="10499" width="15.28515625" style="237" customWidth="1"/>
    <col min="10500" max="10752" width="9.140625" style="237"/>
    <col min="10753" max="10753" width="36.140625" style="237" customWidth="1"/>
    <col min="10754" max="10754" width="26.5703125" style="237" customWidth="1"/>
    <col min="10755" max="10755" width="15.28515625" style="237" customWidth="1"/>
    <col min="10756" max="11008" width="9.140625" style="237"/>
    <col min="11009" max="11009" width="36.140625" style="237" customWidth="1"/>
    <col min="11010" max="11010" width="26.5703125" style="237" customWidth="1"/>
    <col min="11011" max="11011" width="15.28515625" style="237" customWidth="1"/>
    <col min="11012" max="11264" width="9.140625" style="237"/>
    <col min="11265" max="11265" width="36.140625" style="237" customWidth="1"/>
    <col min="11266" max="11266" width="26.5703125" style="237" customWidth="1"/>
    <col min="11267" max="11267" width="15.28515625" style="237" customWidth="1"/>
    <col min="11268" max="11520" width="9.140625" style="237"/>
    <col min="11521" max="11521" width="36.140625" style="237" customWidth="1"/>
    <col min="11522" max="11522" width="26.5703125" style="237" customWidth="1"/>
    <col min="11523" max="11523" width="15.28515625" style="237" customWidth="1"/>
    <col min="11524" max="11776" width="9.140625" style="237"/>
    <col min="11777" max="11777" width="36.140625" style="237" customWidth="1"/>
    <col min="11778" max="11778" width="26.5703125" style="237" customWidth="1"/>
    <col min="11779" max="11779" width="15.28515625" style="237" customWidth="1"/>
    <col min="11780" max="12032" width="9.140625" style="237"/>
    <col min="12033" max="12033" width="36.140625" style="237" customWidth="1"/>
    <col min="12034" max="12034" width="26.5703125" style="237" customWidth="1"/>
    <col min="12035" max="12035" width="15.28515625" style="237" customWidth="1"/>
    <col min="12036" max="12288" width="9.140625" style="237"/>
    <col min="12289" max="12289" width="36.140625" style="237" customWidth="1"/>
    <col min="12290" max="12290" width="26.5703125" style="237" customWidth="1"/>
    <col min="12291" max="12291" width="15.28515625" style="237" customWidth="1"/>
    <col min="12292" max="12544" width="9.140625" style="237"/>
    <col min="12545" max="12545" width="36.140625" style="237" customWidth="1"/>
    <col min="12546" max="12546" width="26.5703125" style="237" customWidth="1"/>
    <col min="12547" max="12547" width="15.28515625" style="237" customWidth="1"/>
    <col min="12548" max="12800" width="9.140625" style="237"/>
    <col min="12801" max="12801" width="36.140625" style="237" customWidth="1"/>
    <col min="12802" max="12802" width="26.5703125" style="237" customWidth="1"/>
    <col min="12803" max="12803" width="15.28515625" style="237" customWidth="1"/>
    <col min="12804" max="13056" width="9.140625" style="237"/>
    <col min="13057" max="13057" width="36.140625" style="237" customWidth="1"/>
    <col min="13058" max="13058" width="26.5703125" style="237" customWidth="1"/>
    <col min="13059" max="13059" width="15.28515625" style="237" customWidth="1"/>
    <col min="13060" max="13312" width="9.140625" style="237"/>
    <col min="13313" max="13313" width="36.140625" style="237" customWidth="1"/>
    <col min="13314" max="13314" width="26.5703125" style="237" customWidth="1"/>
    <col min="13315" max="13315" width="15.28515625" style="237" customWidth="1"/>
    <col min="13316" max="13568" width="9.140625" style="237"/>
    <col min="13569" max="13569" width="36.140625" style="237" customWidth="1"/>
    <col min="13570" max="13570" width="26.5703125" style="237" customWidth="1"/>
    <col min="13571" max="13571" width="15.28515625" style="237" customWidth="1"/>
    <col min="13572" max="13824" width="9.140625" style="237"/>
    <col min="13825" max="13825" width="36.140625" style="237" customWidth="1"/>
    <col min="13826" max="13826" width="26.5703125" style="237" customWidth="1"/>
    <col min="13827" max="13827" width="15.28515625" style="237" customWidth="1"/>
    <col min="13828" max="14080" width="9.140625" style="237"/>
    <col min="14081" max="14081" width="36.140625" style="237" customWidth="1"/>
    <col min="14082" max="14082" width="26.5703125" style="237" customWidth="1"/>
    <col min="14083" max="14083" width="15.28515625" style="237" customWidth="1"/>
    <col min="14084" max="14336" width="9.140625" style="237"/>
    <col min="14337" max="14337" width="36.140625" style="237" customWidth="1"/>
    <col min="14338" max="14338" width="26.5703125" style="237" customWidth="1"/>
    <col min="14339" max="14339" width="15.28515625" style="237" customWidth="1"/>
    <col min="14340" max="14592" width="9.140625" style="237"/>
    <col min="14593" max="14593" width="36.140625" style="237" customWidth="1"/>
    <col min="14594" max="14594" width="26.5703125" style="237" customWidth="1"/>
    <col min="14595" max="14595" width="15.28515625" style="237" customWidth="1"/>
    <col min="14596" max="14848" width="9.140625" style="237"/>
    <col min="14849" max="14849" width="36.140625" style="237" customWidth="1"/>
    <col min="14850" max="14850" width="26.5703125" style="237" customWidth="1"/>
    <col min="14851" max="14851" width="15.28515625" style="237" customWidth="1"/>
    <col min="14852" max="15104" width="9.140625" style="237"/>
    <col min="15105" max="15105" width="36.140625" style="237" customWidth="1"/>
    <col min="15106" max="15106" width="26.5703125" style="237" customWidth="1"/>
    <col min="15107" max="15107" width="15.28515625" style="237" customWidth="1"/>
    <col min="15108" max="15360" width="9.140625" style="237"/>
    <col min="15361" max="15361" width="36.140625" style="237" customWidth="1"/>
    <col min="15362" max="15362" width="26.5703125" style="237" customWidth="1"/>
    <col min="15363" max="15363" width="15.28515625" style="237" customWidth="1"/>
    <col min="15364" max="15616" width="9.140625" style="237"/>
    <col min="15617" max="15617" width="36.140625" style="237" customWidth="1"/>
    <col min="15618" max="15618" width="26.5703125" style="237" customWidth="1"/>
    <col min="15619" max="15619" width="15.28515625" style="237" customWidth="1"/>
    <col min="15620" max="15872" width="9.140625" style="237"/>
    <col min="15873" max="15873" width="36.140625" style="237" customWidth="1"/>
    <col min="15874" max="15874" width="26.5703125" style="237" customWidth="1"/>
    <col min="15875" max="15875" width="15.28515625" style="237" customWidth="1"/>
    <col min="15876" max="16128" width="9.140625" style="237"/>
    <col min="16129" max="16129" width="36.140625" style="237" customWidth="1"/>
    <col min="16130" max="16130" width="26.5703125" style="237" customWidth="1"/>
    <col min="16131" max="16131" width="15.28515625" style="237" customWidth="1"/>
    <col min="16132" max="16384" width="9.140625" style="237"/>
  </cols>
  <sheetData>
    <row r="1" spans="1:3" ht="15.75" thickBot="1">
      <c r="A1" s="322" t="s">
        <v>34</v>
      </c>
      <c r="B1" s="323"/>
      <c r="C1" s="324"/>
    </row>
    <row r="2" spans="1:3" ht="15">
      <c r="A2" s="325" t="s">
        <v>35</v>
      </c>
      <c r="B2" s="326"/>
      <c r="C2" s="62" t="s">
        <v>36</v>
      </c>
    </row>
    <row r="3" spans="1:3">
      <c r="A3" s="63" t="s">
        <v>37</v>
      </c>
      <c r="B3" s="238"/>
      <c r="C3" s="64">
        <v>0.04</v>
      </c>
    </row>
    <row r="4" spans="1:3">
      <c r="A4" s="63" t="s">
        <v>38</v>
      </c>
      <c r="B4" s="238"/>
      <c r="C4" s="64">
        <v>1.23E-2</v>
      </c>
    </row>
    <row r="5" spans="1:3">
      <c r="A5" s="63" t="s">
        <v>39</v>
      </c>
      <c r="B5" s="238"/>
      <c r="C5" s="64">
        <v>1.2699999999999999E-2</v>
      </c>
    </row>
    <row r="6" spans="1:3">
      <c r="A6" s="63" t="s">
        <v>40</v>
      </c>
      <c r="B6" s="327"/>
      <c r="C6" s="64">
        <v>6.0000000000000001E-3</v>
      </c>
    </row>
    <row r="7" spans="1:3">
      <c r="A7" s="65" t="s">
        <v>41</v>
      </c>
      <c r="B7" s="328"/>
      <c r="C7" s="66">
        <v>2E-3</v>
      </c>
    </row>
    <row r="8" spans="1:3" ht="15.75" thickBot="1">
      <c r="A8" s="67"/>
      <c r="B8" s="68" t="s">
        <v>42</v>
      </c>
      <c r="C8" s="69">
        <f>SUM(C3:C7)</f>
        <v>7.3000000000000009E-2</v>
      </c>
    </row>
    <row r="9" spans="1:3" ht="15.75" thickTop="1">
      <c r="A9" s="63"/>
      <c r="B9" s="239"/>
      <c r="C9" s="70"/>
    </row>
    <row r="10" spans="1:3" ht="15">
      <c r="A10" s="329" t="s">
        <v>43</v>
      </c>
      <c r="B10" s="330"/>
      <c r="C10" s="71" t="s">
        <v>36</v>
      </c>
    </row>
    <row r="11" spans="1:3">
      <c r="A11" s="72" t="s">
        <v>44</v>
      </c>
      <c r="B11" s="73"/>
      <c r="C11" s="74">
        <v>7.3999999999999996E-2</v>
      </c>
    </row>
    <row r="12" spans="1:3" ht="15.75" thickBot="1">
      <c r="A12" s="67"/>
      <c r="B12" s="68" t="s">
        <v>42</v>
      </c>
      <c r="C12" s="69">
        <f>SUM(C11)</f>
        <v>7.3999999999999996E-2</v>
      </c>
    </row>
    <row r="13" spans="1:3" ht="13.5" thickTop="1">
      <c r="A13" s="63"/>
      <c r="C13" s="75"/>
    </row>
    <row r="14" spans="1:3" ht="15">
      <c r="A14" s="329" t="s">
        <v>45</v>
      </c>
      <c r="B14" s="330"/>
      <c r="C14" s="76">
        <v>0.14130000000000001</v>
      </c>
    </row>
    <row r="15" spans="1:3" ht="15">
      <c r="A15" s="329" t="s">
        <v>46</v>
      </c>
      <c r="B15" s="330"/>
      <c r="C15" s="71" t="s">
        <v>36</v>
      </c>
    </row>
    <row r="16" spans="1:3">
      <c r="A16" s="77" t="s">
        <v>47</v>
      </c>
      <c r="C16" s="64">
        <v>6.4999999999999997E-3</v>
      </c>
    </row>
    <row r="17" spans="1:3">
      <c r="A17" s="77" t="s">
        <v>48</v>
      </c>
      <c r="C17" s="64">
        <v>0.03</v>
      </c>
    </row>
    <row r="18" spans="1:3">
      <c r="A18" s="78" t="s">
        <v>49</v>
      </c>
      <c r="B18" s="240"/>
      <c r="C18" s="79">
        <v>0.02</v>
      </c>
    </row>
    <row r="19" spans="1:3">
      <c r="A19" s="63" t="s">
        <v>50</v>
      </c>
      <c r="C19" s="64">
        <v>0</v>
      </c>
    </row>
    <row r="20" spans="1:3" ht="15.75" thickBot="1">
      <c r="A20" s="80"/>
      <c r="B20" s="81" t="s">
        <v>42</v>
      </c>
      <c r="C20" s="82">
        <f>SUM(C16:C19)</f>
        <v>5.6499999999999995E-2</v>
      </c>
    </row>
    <row r="21" spans="1:3" ht="13.5" thickTop="1">
      <c r="A21" s="63"/>
      <c r="C21" s="75"/>
    </row>
    <row r="22" spans="1:3" ht="15.75">
      <c r="A22" s="83" t="s">
        <v>51</v>
      </c>
      <c r="B22" s="84"/>
      <c r="C22" s="85">
        <f>ROUND((((1+C3+C6+C5+C7)*(1+C4)*(1+C11)/((1-C20)))-1),4)</f>
        <v>0.2223</v>
      </c>
    </row>
    <row r="23" spans="1:3">
      <c r="A23" s="63"/>
      <c r="C23" s="64"/>
    </row>
    <row r="24" spans="1:3">
      <c r="A24" s="63"/>
      <c r="C24" s="64"/>
    </row>
    <row r="25" spans="1:3" ht="13.5" thickBot="1">
      <c r="A25" s="80"/>
      <c r="B25" s="86"/>
      <c r="C25" s="87"/>
    </row>
    <row r="26" spans="1:3" ht="13.5" thickTop="1">
      <c r="A26" s="63"/>
      <c r="C26" s="75"/>
    </row>
    <row r="27" spans="1:3">
      <c r="A27" s="63"/>
      <c r="C27" s="75"/>
    </row>
    <row r="28" spans="1:3">
      <c r="A28" s="315" t="s">
        <v>52</v>
      </c>
      <c r="B28" s="316"/>
      <c r="C28" s="317"/>
    </row>
    <row r="29" spans="1:3">
      <c r="A29" s="88" t="s">
        <v>53</v>
      </c>
      <c r="B29" s="241" t="s">
        <v>54</v>
      </c>
      <c r="C29" s="89"/>
    </row>
    <row r="30" spans="1:3">
      <c r="A30" s="88" t="s">
        <v>55</v>
      </c>
      <c r="B30" s="241" t="s">
        <v>56</v>
      </c>
      <c r="C30" s="89"/>
    </row>
    <row r="31" spans="1:3" ht="21.75" customHeight="1">
      <c r="A31" s="88" t="s">
        <v>57</v>
      </c>
      <c r="B31" s="318" t="s">
        <v>58</v>
      </c>
      <c r="C31" s="319"/>
    </row>
    <row r="32" spans="1:3" ht="23.25" customHeight="1">
      <c r="A32" s="90"/>
      <c r="B32" s="320" t="s">
        <v>59</v>
      </c>
      <c r="C32" s="321"/>
    </row>
    <row r="33" spans="1:3">
      <c r="A33" s="91"/>
      <c r="C33" s="92"/>
    </row>
    <row r="34" spans="1:3" ht="12.75" customHeight="1">
      <c r="A34" s="93" t="s">
        <v>60</v>
      </c>
      <c r="B34" s="245" t="s">
        <v>61</v>
      </c>
      <c r="C34" s="94"/>
    </row>
    <row r="35" spans="1:3" ht="15.75" thickBot="1">
      <c r="A35" s="95" t="s">
        <v>2166</v>
      </c>
      <c r="B35" s="96" t="s">
        <v>62</v>
      </c>
      <c r="C35" s="97"/>
    </row>
    <row r="36" spans="1:3" ht="15">
      <c r="A36" s="242"/>
      <c r="B36" s="243"/>
      <c r="C36" s="244"/>
    </row>
  </sheetData>
  <mergeCells count="9">
    <mergeCell ref="A28:C28"/>
    <mergeCell ref="B31:C31"/>
    <mergeCell ref="B32:C32"/>
    <mergeCell ref="A1:C1"/>
    <mergeCell ref="A2:B2"/>
    <mergeCell ref="B6:B7"/>
    <mergeCell ref="A10:B10"/>
    <mergeCell ref="A14:B14"/>
    <mergeCell ref="A15:B15"/>
  </mergeCells>
  <printOptions horizontalCentered="1" verticalCentered="1"/>
  <pageMargins left="0.39370078740157483" right="0.39370078740157483" top="1.0625" bottom="0.78740157480314965" header="0.31496062992125984" footer="0.31496062992125984"/>
  <pageSetup scale="120" orientation="portrait" r:id="rId1"/>
  <headerFooter>
    <oddFooter>&amp;C&amp;8&amp;N&amp;R&amp;8COMPOSIÇÃO DE PARCELA DE BDI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DE103-FA86-45D5-9FDD-782B61742619}">
  <dimension ref="A1:C33"/>
  <sheetViews>
    <sheetView showGridLines="0" view="pageBreakPreview" zoomScaleNormal="100" zoomScaleSheetLayoutView="100" workbookViewId="0">
      <selection activeCell="C22" sqref="C22"/>
    </sheetView>
  </sheetViews>
  <sheetFormatPr defaultRowHeight="12.75"/>
  <cols>
    <col min="1" max="1" width="36.140625" style="237" customWidth="1"/>
    <col min="2" max="2" width="26.5703125" style="237" customWidth="1"/>
    <col min="3" max="3" width="15.28515625" style="237" customWidth="1"/>
    <col min="4" max="256" width="9.140625" style="237"/>
    <col min="257" max="257" width="36.140625" style="237" customWidth="1"/>
    <col min="258" max="258" width="26.5703125" style="237" customWidth="1"/>
    <col min="259" max="259" width="15.28515625" style="237" customWidth="1"/>
    <col min="260" max="512" width="9.140625" style="237"/>
    <col min="513" max="513" width="36.140625" style="237" customWidth="1"/>
    <col min="514" max="514" width="26.5703125" style="237" customWidth="1"/>
    <col min="515" max="515" width="15.28515625" style="237" customWidth="1"/>
    <col min="516" max="768" width="9.140625" style="237"/>
    <col min="769" max="769" width="36.140625" style="237" customWidth="1"/>
    <col min="770" max="770" width="26.5703125" style="237" customWidth="1"/>
    <col min="771" max="771" width="15.28515625" style="237" customWidth="1"/>
    <col min="772" max="1024" width="9.140625" style="237"/>
    <col min="1025" max="1025" width="36.140625" style="237" customWidth="1"/>
    <col min="1026" max="1026" width="26.5703125" style="237" customWidth="1"/>
    <col min="1027" max="1027" width="15.28515625" style="237" customWidth="1"/>
    <col min="1028" max="1280" width="9.140625" style="237"/>
    <col min="1281" max="1281" width="36.140625" style="237" customWidth="1"/>
    <col min="1282" max="1282" width="26.5703125" style="237" customWidth="1"/>
    <col min="1283" max="1283" width="15.28515625" style="237" customWidth="1"/>
    <col min="1284" max="1536" width="9.140625" style="237"/>
    <col min="1537" max="1537" width="36.140625" style="237" customWidth="1"/>
    <col min="1538" max="1538" width="26.5703125" style="237" customWidth="1"/>
    <col min="1539" max="1539" width="15.28515625" style="237" customWidth="1"/>
    <col min="1540" max="1792" width="9.140625" style="237"/>
    <col min="1793" max="1793" width="36.140625" style="237" customWidth="1"/>
    <col min="1794" max="1794" width="26.5703125" style="237" customWidth="1"/>
    <col min="1795" max="1795" width="15.28515625" style="237" customWidth="1"/>
    <col min="1796" max="2048" width="9.140625" style="237"/>
    <col min="2049" max="2049" width="36.140625" style="237" customWidth="1"/>
    <col min="2050" max="2050" width="26.5703125" style="237" customWidth="1"/>
    <col min="2051" max="2051" width="15.28515625" style="237" customWidth="1"/>
    <col min="2052" max="2304" width="9.140625" style="237"/>
    <col min="2305" max="2305" width="36.140625" style="237" customWidth="1"/>
    <col min="2306" max="2306" width="26.5703125" style="237" customWidth="1"/>
    <col min="2307" max="2307" width="15.28515625" style="237" customWidth="1"/>
    <col min="2308" max="2560" width="9.140625" style="237"/>
    <col min="2561" max="2561" width="36.140625" style="237" customWidth="1"/>
    <col min="2562" max="2562" width="26.5703125" style="237" customWidth="1"/>
    <col min="2563" max="2563" width="15.28515625" style="237" customWidth="1"/>
    <col min="2564" max="2816" width="9.140625" style="237"/>
    <col min="2817" max="2817" width="36.140625" style="237" customWidth="1"/>
    <col min="2818" max="2818" width="26.5703125" style="237" customWidth="1"/>
    <col min="2819" max="2819" width="15.28515625" style="237" customWidth="1"/>
    <col min="2820" max="3072" width="9.140625" style="237"/>
    <col min="3073" max="3073" width="36.140625" style="237" customWidth="1"/>
    <col min="3074" max="3074" width="26.5703125" style="237" customWidth="1"/>
    <col min="3075" max="3075" width="15.28515625" style="237" customWidth="1"/>
    <col min="3076" max="3328" width="9.140625" style="237"/>
    <col min="3329" max="3329" width="36.140625" style="237" customWidth="1"/>
    <col min="3330" max="3330" width="26.5703125" style="237" customWidth="1"/>
    <col min="3331" max="3331" width="15.28515625" style="237" customWidth="1"/>
    <col min="3332" max="3584" width="9.140625" style="237"/>
    <col min="3585" max="3585" width="36.140625" style="237" customWidth="1"/>
    <col min="3586" max="3586" width="26.5703125" style="237" customWidth="1"/>
    <col min="3587" max="3587" width="15.28515625" style="237" customWidth="1"/>
    <col min="3588" max="3840" width="9.140625" style="237"/>
    <col min="3841" max="3841" width="36.140625" style="237" customWidth="1"/>
    <col min="3842" max="3842" width="26.5703125" style="237" customWidth="1"/>
    <col min="3843" max="3843" width="15.28515625" style="237" customWidth="1"/>
    <col min="3844" max="4096" width="9.140625" style="237"/>
    <col min="4097" max="4097" width="36.140625" style="237" customWidth="1"/>
    <col min="4098" max="4098" width="26.5703125" style="237" customWidth="1"/>
    <col min="4099" max="4099" width="15.28515625" style="237" customWidth="1"/>
    <col min="4100" max="4352" width="9.140625" style="237"/>
    <col min="4353" max="4353" width="36.140625" style="237" customWidth="1"/>
    <col min="4354" max="4354" width="26.5703125" style="237" customWidth="1"/>
    <col min="4355" max="4355" width="15.28515625" style="237" customWidth="1"/>
    <col min="4356" max="4608" width="9.140625" style="237"/>
    <col min="4609" max="4609" width="36.140625" style="237" customWidth="1"/>
    <col min="4610" max="4610" width="26.5703125" style="237" customWidth="1"/>
    <col min="4611" max="4611" width="15.28515625" style="237" customWidth="1"/>
    <col min="4612" max="4864" width="9.140625" style="237"/>
    <col min="4865" max="4865" width="36.140625" style="237" customWidth="1"/>
    <col min="4866" max="4866" width="26.5703125" style="237" customWidth="1"/>
    <col min="4867" max="4867" width="15.28515625" style="237" customWidth="1"/>
    <col min="4868" max="5120" width="9.140625" style="237"/>
    <col min="5121" max="5121" width="36.140625" style="237" customWidth="1"/>
    <col min="5122" max="5122" width="26.5703125" style="237" customWidth="1"/>
    <col min="5123" max="5123" width="15.28515625" style="237" customWidth="1"/>
    <col min="5124" max="5376" width="9.140625" style="237"/>
    <col min="5377" max="5377" width="36.140625" style="237" customWidth="1"/>
    <col min="5378" max="5378" width="26.5703125" style="237" customWidth="1"/>
    <col min="5379" max="5379" width="15.28515625" style="237" customWidth="1"/>
    <col min="5380" max="5632" width="9.140625" style="237"/>
    <col min="5633" max="5633" width="36.140625" style="237" customWidth="1"/>
    <col min="5634" max="5634" width="26.5703125" style="237" customWidth="1"/>
    <col min="5635" max="5635" width="15.28515625" style="237" customWidth="1"/>
    <col min="5636" max="5888" width="9.140625" style="237"/>
    <col min="5889" max="5889" width="36.140625" style="237" customWidth="1"/>
    <col min="5890" max="5890" width="26.5703125" style="237" customWidth="1"/>
    <col min="5891" max="5891" width="15.28515625" style="237" customWidth="1"/>
    <col min="5892" max="6144" width="9.140625" style="237"/>
    <col min="6145" max="6145" width="36.140625" style="237" customWidth="1"/>
    <col min="6146" max="6146" width="26.5703125" style="237" customWidth="1"/>
    <col min="6147" max="6147" width="15.28515625" style="237" customWidth="1"/>
    <col min="6148" max="6400" width="9.140625" style="237"/>
    <col min="6401" max="6401" width="36.140625" style="237" customWidth="1"/>
    <col min="6402" max="6402" width="26.5703125" style="237" customWidth="1"/>
    <col min="6403" max="6403" width="15.28515625" style="237" customWidth="1"/>
    <col min="6404" max="6656" width="9.140625" style="237"/>
    <col min="6657" max="6657" width="36.140625" style="237" customWidth="1"/>
    <col min="6658" max="6658" width="26.5703125" style="237" customWidth="1"/>
    <col min="6659" max="6659" width="15.28515625" style="237" customWidth="1"/>
    <col min="6660" max="6912" width="9.140625" style="237"/>
    <col min="6913" max="6913" width="36.140625" style="237" customWidth="1"/>
    <col min="6914" max="6914" width="26.5703125" style="237" customWidth="1"/>
    <col min="6915" max="6915" width="15.28515625" style="237" customWidth="1"/>
    <col min="6916" max="7168" width="9.140625" style="237"/>
    <col min="7169" max="7169" width="36.140625" style="237" customWidth="1"/>
    <col min="7170" max="7170" width="26.5703125" style="237" customWidth="1"/>
    <col min="7171" max="7171" width="15.28515625" style="237" customWidth="1"/>
    <col min="7172" max="7424" width="9.140625" style="237"/>
    <col min="7425" max="7425" width="36.140625" style="237" customWidth="1"/>
    <col min="7426" max="7426" width="26.5703125" style="237" customWidth="1"/>
    <col min="7427" max="7427" width="15.28515625" style="237" customWidth="1"/>
    <col min="7428" max="7680" width="9.140625" style="237"/>
    <col min="7681" max="7681" width="36.140625" style="237" customWidth="1"/>
    <col min="7682" max="7682" width="26.5703125" style="237" customWidth="1"/>
    <col min="7683" max="7683" width="15.28515625" style="237" customWidth="1"/>
    <col min="7684" max="7936" width="9.140625" style="237"/>
    <col min="7937" max="7937" width="36.140625" style="237" customWidth="1"/>
    <col min="7938" max="7938" width="26.5703125" style="237" customWidth="1"/>
    <col min="7939" max="7939" width="15.28515625" style="237" customWidth="1"/>
    <col min="7940" max="8192" width="9.140625" style="237"/>
    <col min="8193" max="8193" width="36.140625" style="237" customWidth="1"/>
    <col min="8194" max="8194" width="26.5703125" style="237" customWidth="1"/>
    <col min="8195" max="8195" width="15.28515625" style="237" customWidth="1"/>
    <col min="8196" max="8448" width="9.140625" style="237"/>
    <col min="8449" max="8449" width="36.140625" style="237" customWidth="1"/>
    <col min="8450" max="8450" width="26.5703125" style="237" customWidth="1"/>
    <col min="8451" max="8451" width="15.28515625" style="237" customWidth="1"/>
    <col min="8452" max="8704" width="9.140625" style="237"/>
    <col min="8705" max="8705" width="36.140625" style="237" customWidth="1"/>
    <col min="8706" max="8706" width="26.5703125" style="237" customWidth="1"/>
    <col min="8707" max="8707" width="15.28515625" style="237" customWidth="1"/>
    <col min="8708" max="8960" width="9.140625" style="237"/>
    <col min="8961" max="8961" width="36.140625" style="237" customWidth="1"/>
    <col min="8962" max="8962" width="26.5703125" style="237" customWidth="1"/>
    <col min="8963" max="8963" width="15.28515625" style="237" customWidth="1"/>
    <col min="8964" max="9216" width="9.140625" style="237"/>
    <col min="9217" max="9217" width="36.140625" style="237" customWidth="1"/>
    <col min="9218" max="9218" width="26.5703125" style="237" customWidth="1"/>
    <col min="9219" max="9219" width="15.28515625" style="237" customWidth="1"/>
    <col min="9220" max="9472" width="9.140625" style="237"/>
    <col min="9473" max="9473" width="36.140625" style="237" customWidth="1"/>
    <col min="9474" max="9474" width="26.5703125" style="237" customWidth="1"/>
    <col min="9475" max="9475" width="15.28515625" style="237" customWidth="1"/>
    <col min="9476" max="9728" width="9.140625" style="237"/>
    <col min="9729" max="9729" width="36.140625" style="237" customWidth="1"/>
    <col min="9730" max="9730" width="26.5703125" style="237" customWidth="1"/>
    <col min="9731" max="9731" width="15.28515625" style="237" customWidth="1"/>
    <col min="9732" max="9984" width="9.140625" style="237"/>
    <col min="9985" max="9985" width="36.140625" style="237" customWidth="1"/>
    <col min="9986" max="9986" width="26.5703125" style="237" customWidth="1"/>
    <col min="9987" max="9987" width="15.28515625" style="237" customWidth="1"/>
    <col min="9988" max="10240" width="9.140625" style="237"/>
    <col min="10241" max="10241" width="36.140625" style="237" customWidth="1"/>
    <col min="10242" max="10242" width="26.5703125" style="237" customWidth="1"/>
    <col min="10243" max="10243" width="15.28515625" style="237" customWidth="1"/>
    <col min="10244" max="10496" width="9.140625" style="237"/>
    <col min="10497" max="10497" width="36.140625" style="237" customWidth="1"/>
    <col min="10498" max="10498" width="26.5703125" style="237" customWidth="1"/>
    <col min="10499" max="10499" width="15.28515625" style="237" customWidth="1"/>
    <col min="10500" max="10752" width="9.140625" style="237"/>
    <col min="10753" max="10753" width="36.140625" style="237" customWidth="1"/>
    <col min="10754" max="10754" width="26.5703125" style="237" customWidth="1"/>
    <col min="10755" max="10755" width="15.28515625" style="237" customWidth="1"/>
    <col min="10756" max="11008" width="9.140625" style="237"/>
    <col min="11009" max="11009" width="36.140625" style="237" customWidth="1"/>
    <col min="11010" max="11010" width="26.5703125" style="237" customWidth="1"/>
    <col min="11011" max="11011" width="15.28515625" style="237" customWidth="1"/>
    <col min="11012" max="11264" width="9.140625" style="237"/>
    <col min="11265" max="11265" width="36.140625" style="237" customWidth="1"/>
    <col min="11266" max="11266" width="26.5703125" style="237" customWidth="1"/>
    <col min="11267" max="11267" width="15.28515625" style="237" customWidth="1"/>
    <col min="11268" max="11520" width="9.140625" style="237"/>
    <col min="11521" max="11521" width="36.140625" style="237" customWidth="1"/>
    <col min="11522" max="11522" width="26.5703125" style="237" customWidth="1"/>
    <col min="11523" max="11523" width="15.28515625" style="237" customWidth="1"/>
    <col min="11524" max="11776" width="9.140625" style="237"/>
    <col min="11777" max="11777" width="36.140625" style="237" customWidth="1"/>
    <col min="11778" max="11778" width="26.5703125" style="237" customWidth="1"/>
    <col min="11779" max="11779" width="15.28515625" style="237" customWidth="1"/>
    <col min="11780" max="12032" width="9.140625" style="237"/>
    <col min="12033" max="12033" width="36.140625" style="237" customWidth="1"/>
    <col min="12034" max="12034" width="26.5703125" style="237" customWidth="1"/>
    <col min="12035" max="12035" width="15.28515625" style="237" customWidth="1"/>
    <col min="12036" max="12288" width="9.140625" style="237"/>
    <col min="12289" max="12289" width="36.140625" style="237" customWidth="1"/>
    <col min="12290" max="12290" width="26.5703125" style="237" customWidth="1"/>
    <col min="12291" max="12291" width="15.28515625" style="237" customWidth="1"/>
    <col min="12292" max="12544" width="9.140625" style="237"/>
    <col min="12545" max="12545" width="36.140625" style="237" customWidth="1"/>
    <col min="12546" max="12546" width="26.5703125" style="237" customWidth="1"/>
    <col min="12547" max="12547" width="15.28515625" style="237" customWidth="1"/>
    <col min="12548" max="12800" width="9.140625" style="237"/>
    <col min="12801" max="12801" width="36.140625" style="237" customWidth="1"/>
    <col min="12802" max="12802" width="26.5703125" style="237" customWidth="1"/>
    <col min="12803" max="12803" width="15.28515625" style="237" customWidth="1"/>
    <col min="12804" max="13056" width="9.140625" style="237"/>
    <col min="13057" max="13057" width="36.140625" style="237" customWidth="1"/>
    <col min="13058" max="13058" width="26.5703125" style="237" customWidth="1"/>
    <col min="13059" max="13059" width="15.28515625" style="237" customWidth="1"/>
    <col min="13060" max="13312" width="9.140625" style="237"/>
    <col min="13313" max="13313" width="36.140625" style="237" customWidth="1"/>
    <col min="13314" max="13314" width="26.5703125" style="237" customWidth="1"/>
    <col min="13315" max="13315" width="15.28515625" style="237" customWidth="1"/>
    <col min="13316" max="13568" width="9.140625" style="237"/>
    <col min="13569" max="13569" width="36.140625" style="237" customWidth="1"/>
    <col min="13570" max="13570" width="26.5703125" style="237" customWidth="1"/>
    <col min="13571" max="13571" width="15.28515625" style="237" customWidth="1"/>
    <col min="13572" max="13824" width="9.140625" style="237"/>
    <col min="13825" max="13825" width="36.140625" style="237" customWidth="1"/>
    <col min="13826" max="13826" width="26.5703125" style="237" customWidth="1"/>
    <col min="13827" max="13827" width="15.28515625" style="237" customWidth="1"/>
    <col min="13828" max="14080" width="9.140625" style="237"/>
    <col min="14081" max="14081" width="36.140625" style="237" customWidth="1"/>
    <col min="14082" max="14082" width="26.5703125" style="237" customWidth="1"/>
    <col min="14083" max="14083" width="15.28515625" style="237" customWidth="1"/>
    <col min="14084" max="14336" width="9.140625" style="237"/>
    <col min="14337" max="14337" width="36.140625" style="237" customWidth="1"/>
    <col min="14338" max="14338" width="26.5703125" style="237" customWidth="1"/>
    <col min="14339" max="14339" width="15.28515625" style="237" customWidth="1"/>
    <col min="14340" max="14592" width="9.140625" style="237"/>
    <col min="14593" max="14593" width="36.140625" style="237" customWidth="1"/>
    <col min="14594" max="14594" width="26.5703125" style="237" customWidth="1"/>
    <col min="14595" max="14595" width="15.28515625" style="237" customWidth="1"/>
    <col min="14596" max="14848" width="9.140625" style="237"/>
    <col min="14849" max="14849" width="36.140625" style="237" customWidth="1"/>
    <col min="14850" max="14850" width="26.5703125" style="237" customWidth="1"/>
    <col min="14851" max="14851" width="15.28515625" style="237" customWidth="1"/>
    <col min="14852" max="15104" width="9.140625" style="237"/>
    <col min="15105" max="15105" width="36.140625" style="237" customWidth="1"/>
    <col min="15106" max="15106" width="26.5703125" style="237" customWidth="1"/>
    <col min="15107" max="15107" width="15.28515625" style="237" customWidth="1"/>
    <col min="15108" max="15360" width="9.140625" style="237"/>
    <col min="15361" max="15361" width="36.140625" style="237" customWidth="1"/>
    <col min="15362" max="15362" width="26.5703125" style="237" customWidth="1"/>
    <col min="15363" max="15363" width="15.28515625" style="237" customWidth="1"/>
    <col min="15364" max="15616" width="9.140625" style="237"/>
    <col min="15617" max="15617" width="36.140625" style="237" customWidth="1"/>
    <col min="15618" max="15618" width="26.5703125" style="237" customWidth="1"/>
    <col min="15619" max="15619" width="15.28515625" style="237" customWidth="1"/>
    <col min="15620" max="15872" width="9.140625" style="237"/>
    <col min="15873" max="15873" width="36.140625" style="237" customWidth="1"/>
    <col min="15874" max="15874" width="26.5703125" style="237" customWidth="1"/>
    <col min="15875" max="15875" width="15.28515625" style="237" customWidth="1"/>
    <col min="15876" max="16128" width="9.140625" style="237"/>
    <col min="16129" max="16129" width="36.140625" style="237" customWidth="1"/>
    <col min="16130" max="16130" width="26.5703125" style="237" customWidth="1"/>
    <col min="16131" max="16131" width="15.28515625" style="237" customWidth="1"/>
    <col min="16132" max="16384" width="9.140625" style="237"/>
  </cols>
  <sheetData>
    <row r="1" spans="1:3" ht="15.75" thickBot="1">
      <c r="A1" s="331" t="s">
        <v>2165</v>
      </c>
      <c r="B1" s="332"/>
      <c r="C1" s="333"/>
    </row>
    <row r="2" spans="1:3" ht="15">
      <c r="A2" s="325" t="s">
        <v>35</v>
      </c>
      <c r="B2" s="326"/>
      <c r="C2" s="62" t="s">
        <v>36</v>
      </c>
    </row>
    <row r="3" spans="1:3">
      <c r="A3" s="63" t="s">
        <v>37</v>
      </c>
      <c r="B3" s="238"/>
      <c r="C3" s="64">
        <v>1.4999999999999999E-2</v>
      </c>
    </row>
    <row r="4" spans="1:3">
      <c r="A4" s="63" t="s">
        <v>38</v>
      </c>
      <c r="B4" s="238"/>
      <c r="C4" s="64">
        <v>8.5000000000000006E-3</v>
      </c>
    </row>
    <row r="5" spans="1:3">
      <c r="A5" s="63" t="s">
        <v>39</v>
      </c>
      <c r="B5" s="238"/>
      <c r="C5" s="64">
        <v>8.5000000000000006E-3</v>
      </c>
    </row>
    <row r="6" spans="1:3">
      <c r="A6" s="63" t="s">
        <v>40</v>
      </c>
      <c r="B6" s="327"/>
      <c r="C6" s="64">
        <v>2E-3</v>
      </c>
    </row>
    <row r="7" spans="1:3">
      <c r="A7" s="65" t="s">
        <v>41</v>
      </c>
      <c r="B7" s="328"/>
      <c r="C7" s="66">
        <v>1E-3</v>
      </c>
    </row>
    <row r="8" spans="1:3" ht="15.75" thickBot="1">
      <c r="A8" s="67"/>
      <c r="B8" s="68" t="s">
        <v>42</v>
      </c>
      <c r="C8" s="69">
        <f>SUM(C3:C7)</f>
        <v>3.5000000000000003E-2</v>
      </c>
    </row>
    <row r="9" spans="1:3" ht="15.75" thickTop="1">
      <c r="A9" s="63"/>
      <c r="B9" s="239"/>
      <c r="C9" s="70"/>
    </row>
    <row r="10" spans="1:3" ht="15">
      <c r="A10" s="329" t="s">
        <v>43</v>
      </c>
      <c r="B10" s="330"/>
      <c r="C10" s="71" t="s">
        <v>36</v>
      </c>
    </row>
    <row r="11" spans="1:3">
      <c r="A11" s="72" t="s">
        <v>44</v>
      </c>
      <c r="B11" s="73"/>
      <c r="C11" s="74">
        <v>5.11E-2</v>
      </c>
    </row>
    <row r="12" spans="1:3" ht="15.75" thickBot="1">
      <c r="A12" s="67"/>
      <c r="B12" s="68" t="s">
        <v>42</v>
      </c>
      <c r="C12" s="69">
        <f>SUM(C11)</f>
        <v>5.11E-2</v>
      </c>
    </row>
    <row r="13" spans="1:3" ht="13.5" thickTop="1">
      <c r="A13" s="63"/>
      <c r="C13" s="75"/>
    </row>
    <row r="14" spans="1:3" ht="15">
      <c r="A14" s="329" t="s">
        <v>45</v>
      </c>
      <c r="B14" s="330"/>
      <c r="C14" s="76">
        <v>0.14130000000000001</v>
      </c>
    </row>
    <row r="15" spans="1:3" ht="15">
      <c r="A15" s="329" t="s">
        <v>46</v>
      </c>
      <c r="B15" s="330"/>
      <c r="C15" s="71" t="s">
        <v>36</v>
      </c>
    </row>
    <row r="16" spans="1:3">
      <c r="A16" s="77" t="s">
        <v>47</v>
      </c>
      <c r="C16" s="64">
        <v>6.4999999999999997E-3</v>
      </c>
    </row>
    <row r="17" spans="1:3">
      <c r="A17" s="77" t="s">
        <v>48</v>
      </c>
      <c r="C17" s="64">
        <v>0.03</v>
      </c>
    </row>
    <row r="18" spans="1:3">
      <c r="A18" s="78" t="s">
        <v>49</v>
      </c>
      <c r="B18" s="240"/>
      <c r="C18" s="79">
        <v>0</v>
      </c>
    </row>
    <row r="19" spans="1:3">
      <c r="A19" s="63" t="s">
        <v>50</v>
      </c>
      <c r="C19" s="64">
        <v>0</v>
      </c>
    </row>
    <row r="20" spans="1:3" ht="15.75" thickBot="1">
      <c r="A20" s="80"/>
      <c r="B20" s="81" t="s">
        <v>42</v>
      </c>
      <c r="C20" s="82">
        <f>SUM(C16:C19)</f>
        <v>3.6499999999999998E-2</v>
      </c>
    </row>
    <row r="21" spans="1:3" ht="13.5" thickTop="1">
      <c r="A21" s="63"/>
      <c r="C21" s="75"/>
    </row>
    <row r="22" spans="1:3" ht="15.75">
      <c r="A22" s="83" t="s">
        <v>51</v>
      </c>
      <c r="B22" s="84"/>
      <c r="C22" s="85">
        <f>ROUND((((1+C3+C6+C5+C7)*(1+C4)*(1+C11)/((1-C20)))-1),4)</f>
        <v>0.1293</v>
      </c>
    </row>
    <row r="23" spans="1:3">
      <c r="A23" s="63"/>
      <c r="C23" s="64"/>
    </row>
    <row r="24" spans="1:3">
      <c r="A24" s="63"/>
      <c r="C24" s="64"/>
    </row>
    <row r="25" spans="1:3" ht="13.5" thickBot="1">
      <c r="A25" s="80"/>
      <c r="B25" s="86"/>
      <c r="C25" s="87"/>
    </row>
    <row r="26" spans="1:3" ht="13.5" thickTop="1">
      <c r="A26" s="63"/>
      <c r="C26" s="75"/>
    </row>
    <row r="27" spans="1:3">
      <c r="A27" s="63"/>
      <c r="C27" s="75"/>
    </row>
    <row r="28" spans="1:3">
      <c r="A28" s="315" t="s">
        <v>52</v>
      </c>
      <c r="B28" s="316"/>
      <c r="C28" s="317"/>
    </row>
    <row r="29" spans="1:3">
      <c r="A29" s="88" t="s">
        <v>53</v>
      </c>
      <c r="B29" s="241" t="s">
        <v>54</v>
      </c>
      <c r="C29" s="89"/>
    </row>
    <row r="30" spans="1:3">
      <c r="A30" s="88" t="s">
        <v>55</v>
      </c>
      <c r="B30" s="241" t="s">
        <v>56</v>
      </c>
      <c r="C30" s="89"/>
    </row>
    <row r="31" spans="1:3" ht="21.75" customHeight="1">
      <c r="A31" s="88" t="s">
        <v>57</v>
      </c>
      <c r="B31" s="318" t="s">
        <v>58</v>
      </c>
      <c r="C31" s="319"/>
    </row>
    <row r="32" spans="1:3" ht="23.25" customHeight="1">
      <c r="A32" s="90"/>
      <c r="B32" s="320" t="s">
        <v>59</v>
      </c>
      <c r="C32" s="321"/>
    </row>
    <row r="33" spans="1:3" ht="15">
      <c r="A33" s="242"/>
      <c r="B33" s="243"/>
      <c r="C33" s="244"/>
    </row>
  </sheetData>
  <mergeCells count="9">
    <mergeCell ref="A28:C28"/>
    <mergeCell ref="B31:C31"/>
    <mergeCell ref="B32:C32"/>
    <mergeCell ref="A1:C1"/>
    <mergeCell ref="A2:B2"/>
    <mergeCell ref="B6:B7"/>
    <mergeCell ref="A10:B10"/>
    <mergeCell ref="A14:B14"/>
    <mergeCell ref="A15:B15"/>
  </mergeCells>
  <printOptions horizontalCentered="1" verticalCentered="1"/>
  <pageMargins left="0.39370078740157483" right="0.39370078740157483" top="1.0625" bottom="0.78740157480314965" header="0.31496062992125984" footer="0.31496062992125984"/>
  <pageSetup scale="120" orientation="portrait" r:id="rId1"/>
  <headerFooter>
    <oddFooter>&amp;C&amp;8&amp;N&amp;R&amp;8COMPOSIÇÃO DE PARCELA DE BDI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AAC7-839A-4BCD-91A7-797A8608D20A}">
  <dimension ref="A1:C641"/>
  <sheetViews>
    <sheetView showWhiteSpace="0" view="pageBreakPreview" zoomScale="85" zoomScaleNormal="100" zoomScaleSheetLayoutView="85" workbookViewId="0">
      <selection activeCell="I622" sqref="I622"/>
    </sheetView>
  </sheetViews>
  <sheetFormatPr defaultRowHeight="15"/>
  <cols>
    <col min="1" max="1" width="8.7109375" bestFit="1" customWidth="1"/>
    <col min="2" max="2" width="82.140625" customWidth="1"/>
    <col min="3" max="3" width="26.42578125" bestFit="1" customWidth="1"/>
  </cols>
  <sheetData>
    <row r="1" spans="1:3" ht="15.75" thickBot="1">
      <c r="A1" s="339" t="s">
        <v>1999</v>
      </c>
      <c r="B1" s="339"/>
      <c r="C1" s="339"/>
    </row>
    <row r="2" spans="1:3">
      <c r="A2" s="223" t="s">
        <v>232</v>
      </c>
      <c r="B2" s="224" t="s">
        <v>453</v>
      </c>
      <c r="C2" s="225" t="s">
        <v>387</v>
      </c>
    </row>
    <row r="3" spans="1:3">
      <c r="A3" s="226" t="s">
        <v>233</v>
      </c>
      <c r="B3" s="227" t="s">
        <v>454</v>
      </c>
      <c r="C3" s="334" t="s">
        <v>455</v>
      </c>
    </row>
    <row r="4" spans="1:3">
      <c r="A4" s="226" t="s">
        <v>389</v>
      </c>
      <c r="B4" s="227" t="s">
        <v>452</v>
      </c>
      <c r="C4" s="335"/>
    </row>
    <row r="5" spans="1:3" ht="15.75" thickBot="1">
      <c r="A5" s="228" t="s">
        <v>391</v>
      </c>
      <c r="B5" s="229" t="s">
        <v>24</v>
      </c>
      <c r="C5" s="336"/>
    </row>
    <row r="6" spans="1:3">
      <c r="A6" s="223" t="s">
        <v>232</v>
      </c>
      <c r="B6" s="224" t="s">
        <v>456</v>
      </c>
      <c r="C6" s="225" t="s">
        <v>387</v>
      </c>
    </row>
    <row r="7" spans="1:3">
      <c r="A7" s="226" t="s">
        <v>233</v>
      </c>
      <c r="B7" s="227" t="s">
        <v>457</v>
      </c>
      <c r="C7" s="337" t="s">
        <v>451</v>
      </c>
    </row>
    <row r="8" spans="1:3">
      <c r="A8" s="226" t="s">
        <v>389</v>
      </c>
      <c r="B8" s="227" t="s">
        <v>452</v>
      </c>
      <c r="C8" s="337"/>
    </row>
    <row r="9" spans="1:3" ht="15.75" thickBot="1">
      <c r="A9" s="228" t="s">
        <v>391</v>
      </c>
      <c r="B9" s="229" t="s">
        <v>24</v>
      </c>
      <c r="C9" s="338"/>
    </row>
    <row r="10" spans="1:3">
      <c r="A10" s="223" t="s">
        <v>232</v>
      </c>
      <c r="B10" s="224" t="s">
        <v>482</v>
      </c>
      <c r="C10" s="225" t="s">
        <v>387</v>
      </c>
    </row>
    <row r="11" spans="1:3" ht="22.5">
      <c r="A11" s="226" t="s">
        <v>233</v>
      </c>
      <c r="B11" s="230" t="s">
        <v>483</v>
      </c>
      <c r="C11" s="337" t="s">
        <v>481</v>
      </c>
    </row>
    <row r="12" spans="1:3">
      <c r="A12" s="226" t="s">
        <v>389</v>
      </c>
      <c r="B12" s="227" t="s">
        <v>399</v>
      </c>
      <c r="C12" s="337"/>
    </row>
    <row r="13" spans="1:3" ht="15.75" thickBot="1">
      <c r="A13" s="228" t="s">
        <v>391</v>
      </c>
      <c r="B13" s="229" t="s">
        <v>24</v>
      </c>
      <c r="C13" s="338"/>
    </row>
    <row r="14" spans="1:3">
      <c r="A14" s="223" t="s">
        <v>232</v>
      </c>
      <c r="B14" s="224" t="s">
        <v>484</v>
      </c>
      <c r="C14" s="225" t="s">
        <v>387</v>
      </c>
    </row>
    <row r="15" spans="1:3" ht="33.75">
      <c r="A15" s="226" t="s">
        <v>233</v>
      </c>
      <c r="B15" s="227" t="s">
        <v>485</v>
      </c>
      <c r="C15" s="337" t="s">
        <v>477</v>
      </c>
    </row>
    <row r="16" spans="1:3">
      <c r="A16" s="226" t="s">
        <v>389</v>
      </c>
      <c r="B16" s="227" t="s">
        <v>452</v>
      </c>
      <c r="C16" s="337"/>
    </row>
    <row r="17" spans="1:3" ht="15.75" thickBot="1">
      <c r="A17" s="228" t="s">
        <v>391</v>
      </c>
      <c r="B17" s="229" t="s">
        <v>24</v>
      </c>
      <c r="C17" s="338"/>
    </row>
    <row r="18" spans="1:3">
      <c r="A18" s="231" t="s">
        <v>232</v>
      </c>
      <c r="B18" s="232" t="s">
        <v>504</v>
      </c>
      <c r="C18" s="233" t="s">
        <v>387</v>
      </c>
    </row>
    <row r="19" spans="1:3">
      <c r="A19" s="234" t="s">
        <v>233</v>
      </c>
      <c r="B19" s="230" t="s">
        <v>227</v>
      </c>
      <c r="C19" s="337" t="s">
        <v>505</v>
      </c>
    </row>
    <row r="20" spans="1:3">
      <c r="A20" s="234" t="s">
        <v>389</v>
      </c>
      <c r="B20" s="230" t="s">
        <v>452</v>
      </c>
      <c r="C20" s="337"/>
    </row>
    <row r="21" spans="1:3" ht="15.75" thickBot="1">
      <c r="A21" s="235" t="s">
        <v>391</v>
      </c>
      <c r="B21" s="236" t="s">
        <v>24</v>
      </c>
      <c r="C21" s="338"/>
    </row>
    <row r="22" spans="1:3">
      <c r="A22" s="231" t="s">
        <v>232</v>
      </c>
      <c r="B22" s="232" t="s">
        <v>504</v>
      </c>
      <c r="C22" s="233" t="s">
        <v>387</v>
      </c>
    </row>
    <row r="23" spans="1:3">
      <c r="A23" s="234" t="s">
        <v>233</v>
      </c>
      <c r="B23" s="230" t="s">
        <v>227</v>
      </c>
      <c r="C23" s="337" t="s">
        <v>505</v>
      </c>
    </row>
    <row r="24" spans="1:3">
      <c r="A24" s="234" t="s">
        <v>389</v>
      </c>
      <c r="B24" s="230" t="s">
        <v>452</v>
      </c>
      <c r="C24" s="337"/>
    </row>
    <row r="25" spans="1:3" ht="15.75" thickBot="1">
      <c r="A25" s="235" t="s">
        <v>391</v>
      </c>
      <c r="B25" s="236" t="s">
        <v>24</v>
      </c>
      <c r="C25" s="338"/>
    </row>
    <row r="26" spans="1:3">
      <c r="A26" s="231" t="s">
        <v>232</v>
      </c>
      <c r="B26" s="232" t="s">
        <v>512</v>
      </c>
      <c r="C26" s="233" t="s">
        <v>387</v>
      </c>
    </row>
    <row r="27" spans="1:3">
      <c r="A27" s="234" t="s">
        <v>233</v>
      </c>
      <c r="B27" s="230" t="s">
        <v>513</v>
      </c>
      <c r="C27" s="337" t="s">
        <v>514</v>
      </c>
    </row>
    <row r="28" spans="1:3">
      <c r="A28" s="234" t="s">
        <v>389</v>
      </c>
      <c r="B28" s="193" t="s">
        <v>450</v>
      </c>
      <c r="C28" s="337"/>
    </row>
    <row r="29" spans="1:3" ht="15.75" thickBot="1">
      <c r="A29" s="235" t="s">
        <v>391</v>
      </c>
      <c r="B29" s="236" t="s">
        <v>24</v>
      </c>
      <c r="C29" s="338"/>
    </row>
    <row r="30" spans="1:3">
      <c r="A30" s="231" t="s">
        <v>232</v>
      </c>
      <c r="B30" s="232" t="s">
        <v>515</v>
      </c>
      <c r="C30" s="233" t="s">
        <v>387</v>
      </c>
    </row>
    <row r="31" spans="1:3">
      <c r="A31" s="234" t="s">
        <v>233</v>
      </c>
      <c r="B31" s="230" t="s">
        <v>516</v>
      </c>
      <c r="C31" s="337" t="s">
        <v>517</v>
      </c>
    </row>
    <row r="32" spans="1:3">
      <c r="A32" s="234" t="s">
        <v>389</v>
      </c>
      <c r="B32" s="193" t="s">
        <v>450</v>
      </c>
      <c r="C32" s="337"/>
    </row>
    <row r="33" spans="1:3" ht="15.75" thickBot="1">
      <c r="A33" s="235" t="s">
        <v>391</v>
      </c>
      <c r="B33" s="236" t="s">
        <v>26</v>
      </c>
      <c r="C33" s="338"/>
    </row>
    <row r="34" spans="1:3">
      <c r="A34" s="231" t="s">
        <v>232</v>
      </c>
      <c r="B34" s="232" t="s">
        <v>518</v>
      </c>
      <c r="C34" s="233" t="s">
        <v>387</v>
      </c>
    </row>
    <row r="35" spans="1:3">
      <c r="A35" s="234" t="s">
        <v>233</v>
      </c>
      <c r="B35" s="230" t="s">
        <v>519</v>
      </c>
      <c r="C35" s="337" t="s">
        <v>520</v>
      </c>
    </row>
    <row r="36" spans="1:3">
      <c r="A36" s="234" t="s">
        <v>389</v>
      </c>
      <c r="B36" s="193" t="s">
        <v>450</v>
      </c>
      <c r="C36" s="337"/>
    </row>
    <row r="37" spans="1:3" ht="15.75" thickBot="1">
      <c r="A37" s="235" t="s">
        <v>391</v>
      </c>
      <c r="B37" s="236" t="s">
        <v>24</v>
      </c>
      <c r="C37" s="338"/>
    </row>
    <row r="38" spans="1:3">
      <c r="A38" s="231" t="s">
        <v>232</v>
      </c>
      <c r="B38" s="232" t="s">
        <v>536</v>
      </c>
      <c r="C38" s="233" t="s">
        <v>387</v>
      </c>
    </row>
    <row r="39" spans="1:3" ht="22.5">
      <c r="A39" s="234" t="s">
        <v>233</v>
      </c>
      <c r="B39" s="230" t="s">
        <v>537</v>
      </c>
      <c r="C39" s="334" t="s">
        <v>481</v>
      </c>
    </row>
    <row r="40" spans="1:3">
      <c r="A40" s="234" t="s">
        <v>389</v>
      </c>
      <c r="B40" s="230" t="s">
        <v>452</v>
      </c>
      <c r="C40" s="335"/>
    </row>
    <row r="41" spans="1:3" ht="15.75" thickBot="1">
      <c r="A41" s="235" t="s">
        <v>391</v>
      </c>
      <c r="B41" s="236" t="s">
        <v>24</v>
      </c>
      <c r="C41" s="336"/>
    </row>
    <row r="42" spans="1:3">
      <c r="A42" s="231" t="s">
        <v>232</v>
      </c>
      <c r="B42" s="232" t="s">
        <v>538</v>
      </c>
      <c r="C42" s="233" t="s">
        <v>387</v>
      </c>
    </row>
    <row r="43" spans="1:3">
      <c r="A43" s="234" t="s">
        <v>233</v>
      </c>
      <c r="B43" s="230" t="s">
        <v>539</v>
      </c>
      <c r="C43" s="334" t="s">
        <v>540</v>
      </c>
    </row>
    <row r="44" spans="1:3">
      <c r="A44" s="234" t="s">
        <v>389</v>
      </c>
      <c r="B44" s="230" t="s">
        <v>450</v>
      </c>
      <c r="C44" s="335"/>
    </row>
    <row r="45" spans="1:3" ht="15.75" thickBot="1">
      <c r="A45" s="235" t="s">
        <v>391</v>
      </c>
      <c r="B45" s="236" t="s">
        <v>24</v>
      </c>
      <c r="C45" s="336"/>
    </row>
    <row r="46" spans="1:3">
      <c r="A46" s="231" t="s">
        <v>232</v>
      </c>
      <c r="B46" s="232" t="s">
        <v>544</v>
      </c>
      <c r="C46" s="233" t="s">
        <v>387</v>
      </c>
    </row>
    <row r="47" spans="1:3">
      <c r="A47" s="234" t="s">
        <v>233</v>
      </c>
      <c r="B47" s="230" t="s">
        <v>229</v>
      </c>
      <c r="C47" s="334" t="s">
        <v>545</v>
      </c>
    </row>
    <row r="48" spans="1:3">
      <c r="A48" s="234" t="s">
        <v>389</v>
      </c>
      <c r="B48" s="230" t="s">
        <v>439</v>
      </c>
      <c r="C48" s="335"/>
    </row>
    <row r="49" spans="1:3" ht="15.75" thickBot="1">
      <c r="A49" s="235" t="s">
        <v>391</v>
      </c>
      <c r="B49" s="236" t="s">
        <v>24</v>
      </c>
      <c r="C49" s="336"/>
    </row>
    <row r="50" spans="1:3">
      <c r="A50" s="231" t="s">
        <v>232</v>
      </c>
      <c r="B50" s="232" t="s">
        <v>546</v>
      </c>
      <c r="C50" s="233" t="s">
        <v>387</v>
      </c>
    </row>
    <row r="51" spans="1:3" ht="15" customHeight="1">
      <c r="A51" s="234" t="s">
        <v>233</v>
      </c>
      <c r="B51" s="230" t="s">
        <v>547</v>
      </c>
      <c r="C51" s="334"/>
    </row>
    <row r="52" spans="1:3">
      <c r="A52" s="234" t="s">
        <v>389</v>
      </c>
      <c r="B52" s="230" t="s">
        <v>399</v>
      </c>
      <c r="C52" s="335"/>
    </row>
    <row r="53" spans="1:3" ht="15.75" thickBot="1">
      <c r="A53" s="235" t="s">
        <v>391</v>
      </c>
      <c r="B53" s="236" t="s">
        <v>24</v>
      </c>
      <c r="C53" s="336"/>
    </row>
    <row r="54" spans="1:3">
      <c r="A54" s="231" t="s">
        <v>232</v>
      </c>
      <c r="B54" s="232" t="s">
        <v>560</v>
      </c>
      <c r="C54" s="233" t="s">
        <v>556</v>
      </c>
    </row>
    <row r="55" spans="1:3">
      <c r="A55" s="234" t="s">
        <v>233</v>
      </c>
      <c r="B55" s="230" t="s">
        <v>561</v>
      </c>
      <c r="C55" s="334" t="s">
        <v>562</v>
      </c>
    </row>
    <row r="56" spans="1:3">
      <c r="A56" s="234" t="s">
        <v>389</v>
      </c>
      <c r="B56" s="230" t="s">
        <v>450</v>
      </c>
      <c r="C56" s="335"/>
    </row>
    <row r="57" spans="1:3" ht="15.75" thickBot="1">
      <c r="A57" s="235" t="s">
        <v>391</v>
      </c>
      <c r="B57" s="236" t="s">
        <v>24</v>
      </c>
      <c r="C57" s="336"/>
    </row>
    <row r="58" spans="1:3">
      <c r="A58" s="231" t="s">
        <v>232</v>
      </c>
      <c r="B58" s="232" t="s">
        <v>563</v>
      </c>
      <c r="C58" s="233" t="s">
        <v>556</v>
      </c>
    </row>
    <row r="59" spans="1:3">
      <c r="A59" s="234" t="s">
        <v>233</v>
      </c>
      <c r="B59" s="230" t="s">
        <v>564</v>
      </c>
      <c r="C59" s="334" t="s">
        <v>565</v>
      </c>
    </row>
    <row r="60" spans="1:3">
      <c r="A60" s="234" t="s">
        <v>389</v>
      </c>
      <c r="B60" s="230" t="s">
        <v>450</v>
      </c>
      <c r="C60" s="335"/>
    </row>
    <row r="61" spans="1:3" ht="15.75" thickBot="1">
      <c r="A61" s="235" t="s">
        <v>391</v>
      </c>
      <c r="B61" s="236" t="s">
        <v>24</v>
      </c>
      <c r="C61" s="336"/>
    </row>
    <row r="62" spans="1:3">
      <c r="A62" s="231" t="s">
        <v>232</v>
      </c>
      <c r="B62" s="232" t="s">
        <v>566</v>
      </c>
      <c r="C62" s="233" t="s">
        <v>556</v>
      </c>
    </row>
    <row r="63" spans="1:3">
      <c r="A63" s="234" t="s">
        <v>233</v>
      </c>
      <c r="B63" s="230" t="s">
        <v>567</v>
      </c>
      <c r="C63" s="334" t="s">
        <v>568</v>
      </c>
    </row>
    <row r="64" spans="1:3">
      <c r="A64" s="234" t="s">
        <v>389</v>
      </c>
      <c r="B64" s="230" t="s">
        <v>450</v>
      </c>
      <c r="C64" s="335"/>
    </row>
    <row r="65" spans="1:3" ht="15.75" thickBot="1">
      <c r="A65" s="235" t="s">
        <v>391</v>
      </c>
      <c r="B65" s="236" t="s">
        <v>24</v>
      </c>
      <c r="C65" s="336"/>
    </row>
    <row r="66" spans="1:3">
      <c r="A66" s="231" t="s">
        <v>232</v>
      </c>
      <c r="B66" s="232" t="s">
        <v>571</v>
      </c>
      <c r="C66" s="233" t="s">
        <v>387</v>
      </c>
    </row>
    <row r="67" spans="1:3" ht="22.5">
      <c r="A67" s="234" t="s">
        <v>233</v>
      </c>
      <c r="B67" s="230" t="s">
        <v>572</v>
      </c>
      <c r="C67" s="334" t="s">
        <v>573</v>
      </c>
    </row>
    <row r="68" spans="1:3">
      <c r="A68" s="234" t="s">
        <v>389</v>
      </c>
      <c r="B68" s="230" t="s">
        <v>421</v>
      </c>
      <c r="C68" s="335"/>
    </row>
    <row r="69" spans="1:3" ht="15.75" thickBot="1">
      <c r="A69" s="235" t="s">
        <v>391</v>
      </c>
      <c r="B69" s="236" t="s">
        <v>24</v>
      </c>
      <c r="C69" s="336"/>
    </row>
    <row r="70" spans="1:3">
      <c r="A70" s="231" t="s">
        <v>232</v>
      </c>
      <c r="B70" s="232" t="s">
        <v>590</v>
      </c>
      <c r="C70" s="233" t="s">
        <v>387</v>
      </c>
    </row>
    <row r="71" spans="1:3">
      <c r="A71" s="234" t="s">
        <v>233</v>
      </c>
      <c r="B71" s="230" t="s">
        <v>591</v>
      </c>
      <c r="C71" s="334" t="s">
        <v>592</v>
      </c>
    </row>
    <row r="72" spans="1:3">
      <c r="A72" s="234" t="s">
        <v>389</v>
      </c>
      <c r="B72" s="230" t="s">
        <v>450</v>
      </c>
      <c r="C72" s="335"/>
    </row>
    <row r="73" spans="1:3" ht="15.75" thickBot="1">
      <c r="A73" s="235" t="s">
        <v>391</v>
      </c>
      <c r="B73" s="236" t="s">
        <v>24</v>
      </c>
      <c r="C73" s="336"/>
    </row>
    <row r="74" spans="1:3">
      <c r="A74" s="231" t="s">
        <v>232</v>
      </c>
      <c r="B74" s="232" t="s">
        <v>2000</v>
      </c>
      <c r="C74" s="233" t="s">
        <v>556</v>
      </c>
    </row>
    <row r="75" spans="1:3">
      <c r="A75" s="234" t="s">
        <v>233</v>
      </c>
      <c r="B75" s="230" t="s">
        <v>1607</v>
      </c>
      <c r="C75" s="334" t="s">
        <v>2001</v>
      </c>
    </row>
    <row r="76" spans="1:3">
      <c r="A76" s="234" t="s">
        <v>389</v>
      </c>
      <c r="B76" s="230" t="s">
        <v>452</v>
      </c>
      <c r="C76" s="335"/>
    </row>
    <row r="77" spans="1:3" ht="15.75" thickBot="1">
      <c r="A77" s="235" t="s">
        <v>391</v>
      </c>
      <c r="B77" s="236" t="s">
        <v>24</v>
      </c>
      <c r="C77" s="336"/>
    </row>
    <row r="78" spans="1:3">
      <c r="A78" s="231" t="s">
        <v>232</v>
      </c>
      <c r="B78" s="232" t="s">
        <v>2002</v>
      </c>
      <c r="C78" s="233" t="s">
        <v>556</v>
      </c>
    </row>
    <row r="79" spans="1:3">
      <c r="A79" s="234" t="s">
        <v>233</v>
      </c>
      <c r="B79" s="230" t="s">
        <v>1542</v>
      </c>
      <c r="C79" s="334" t="s">
        <v>455</v>
      </c>
    </row>
    <row r="80" spans="1:3">
      <c r="A80" s="234" t="s">
        <v>389</v>
      </c>
      <c r="B80" s="230" t="s">
        <v>452</v>
      </c>
      <c r="C80" s="335"/>
    </row>
    <row r="81" spans="1:3" ht="15.75" thickBot="1">
      <c r="A81" s="235" t="s">
        <v>391</v>
      </c>
      <c r="B81" s="236" t="s">
        <v>24</v>
      </c>
      <c r="C81" s="336"/>
    </row>
    <row r="82" spans="1:3">
      <c r="A82" s="231" t="s">
        <v>232</v>
      </c>
      <c r="B82" s="232" t="s">
        <v>2003</v>
      </c>
      <c r="C82" s="233" t="s">
        <v>556</v>
      </c>
    </row>
    <row r="83" spans="1:3">
      <c r="A83" s="234" t="s">
        <v>233</v>
      </c>
      <c r="B83" s="230" t="s">
        <v>1533</v>
      </c>
      <c r="C83" s="334" t="s">
        <v>2004</v>
      </c>
    </row>
    <row r="84" spans="1:3">
      <c r="A84" s="234" t="s">
        <v>389</v>
      </c>
      <c r="B84" s="230" t="s">
        <v>452</v>
      </c>
      <c r="C84" s="335"/>
    </row>
    <row r="85" spans="1:3" ht="15.75" thickBot="1">
      <c r="A85" s="235" t="s">
        <v>391</v>
      </c>
      <c r="B85" s="236" t="s">
        <v>24</v>
      </c>
      <c r="C85" s="336"/>
    </row>
    <row r="86" spans="1:3">
      <c r="A86" s="231" t="s">
        <v>232</v>
      </c>
      <c r="B86" s="232" t="s">
        <v>2005</v>
      </c>
      <c r="C86" s="233" t="s">
        <v>556</v>
      </c>
    </row>
    <row r="87" spans="1:3">
      <c r="A87" s="234" t="s">
        <v>233</v>
      </c>
      <c r="B87" s="230" t="s">
        <v>1535</v>
      </c>
      <c r="C87" s="334" t="s">
        <v>2006</v>
      </c>
    </row>
    <row r="88" spans="1:3">
      <c r="A88" s="234" t="s">
        <v>389</v>
      </c>
      <c r="B88" s="230" t="s">
        <v>450</v>
      </c>
      <c r="C88" s="335"/>
    </row>
    <row r="89" spans="1:3" ht="15.75" thickBot="1">
      <c r="A89" s="235" t="s">
        <v>391</v>
      </c>
      <c r="B89" s="236" t="s">
        <v>24</v>
      </c>
      <c r="C89" s="336"/>
    </row>
    <row r="90" spans="1:3">
      <c r="A90" s="231" t="s">
        <v>232</v>
      </c>
      <c r="B90" s="232" t="s">
        <v>2007</v>
      </c>
      <c r="C90" s="233" t="s">
        <v>556</v>
      </c>
    </row>
    <row r="91" spans="1:3">
      <c r="A91" s="234" t="s">
        <v>233</v>
      </c>
      <c r="B91" s="230" t="s">
        <v>1537</v>
      </c>
      <c r="C91" s="334" t="s">
        <v>2008</v>
      </c>
    </row>
    <row r="92" spans="1:3">
      <c r="A92" s="234" t="s">
        <v>389</v>
      </c>
      <c r="B92" s="230" t="s">
        <v>450</v>
      </c>
      <c r="C92" s="335"/>
    </row>
    <row r="93" spans="1:3" ht="15.75" thickBot="1">
      <c r="A93" s="235" t="s">
        <v>391</v>
      </c>
      <c r="B93" s="236" t="s">
        <v>24</v>
      </c>
      <c r="C93" s="336"/>
    </row>
    <row r="94" spans="1:3">
      <c r="A94" s="231" t="s">
        <v>232</v>
      </c>
      <c r="B94" s="232" t="s">
        <v>2009</v>
      </c>
      <c r="C94" s="233" t="s">
        <v>556</v>
      </c>
    </row>
    <row r="95" spans="1:3" ht="22.5">
      <c r="A95" s="234" t="s">
        <v>233</v>
      </c>
      <c r="B95" s="230" t="s">
        <v>1539</v>
      </c>
      <c r="C95" s="334" t="s">
        <v>2010</v>
      </c>
    </row>
    <row r="96" spans="1:3">
      <c r="A96" s="234" t="s">
        <v>389</v>
      </c>
      <c r="B96" s="230" t="s">
        <v>450</v>
      </c>
      <c r="C96" s="335"/>
    </row>
    <row r="97" spans="1:3" ht="15.75" thickBot="1">
      <c r="A97" s="235" t="s">
        <v>391</v>
      </c>
      <c r="B97" s="236" t="s">
        <v>24</v>
      </c>
      <c r="C97" s="336"/>
    </row>
    <row r="98" spans="1:3">
      <c r="A98" s="231" t="s">
        <v>232</v>
      </c>
      <c r="B98" s="232" t="s">
        <v>2011</v>
      </c>
      <c r="C98" s="233" t="s">
        <v>556</v>
      </c>
    </row>
    <row r="99" spans="1:3" ht="22.5">
      <c r="A99" s="234" t="s">
        <v>233</v>
      </c>
      <c r="B99" s="230" t="s">
        <v>1546</v>
      </c>
      <c r="C99" s="334" t="s">
        <v>2012</v>
      </c>
    </row>
    <row r="100" spans="1:3">
      <c r="A100" s="234" t="s">
        <v>389</v>
      </c>
      <c r="B100" s="230" t="s">
        <v>450</v>
      </c>
      <c r="C100" s="335"/>
    </row>
    <row r="101" spans="1:3" ht="15.75" thickBot="1">
      <c r="A101" s="235" t="s">
        <v>391</v>
      </c>
      <c r="B101" s="236" t="s">
        <v>26</v>
      </c>
      <c r="C101" s="336"/>
    </row>
    <row r="102" spans="1:3">
      <c r="A102" s="231" t="s">
        <v>232</v>
      </c>
      <c r="B102" s="232" t="s">
        <v>2013</v>
      </c>
      <c r="C102" s="233" t="s">
        <v>556</v>
      </c>
    </row>
    <row r="103" spans="1:3" ht="22.5">
      <c r="A103" s="234" t="s">
        <v>233</v>
      </c>
      <c r="B103" s="230" t="s">
        <v>1548</v>
      </c>
      <c r="C103" s="334" t="s">
        <v>2014</v>
      </c>
    </row>
    <row r="104" spans="1:3">
      <c r="A104" s="234" t="s">
        <v>389</v>
      </c>
      <c r="B104" s="230" t="s">
        <v>450</v>
      </c>
      <c r="C104" s="335"/>
    </row>
    <row r="105" spans="1:3" ht="15.75" thickBot="1">
      <c r="A105" s="235" t="s">
        <v>391</v>
      </c>
      <c r="B105" s="236" t="s">
        <v>26</v>
      </c>
      <c r="C105" s="336"/>
    </row>
    <row r="106" spans="1:3">
      <c r="A106" s="231" t="s">
        <v>232</v>
      </c>
      <c r="B106" s="232" t="s">
        <v>2015</v>
      </c>
      <c r="C106" s="233" t="s">
        <v>556</v>
      </c>
    </row>
    <row r="107" spans="1:3" ht="22.5">
      <c r="A107" s="234" t="s">
        <v>233</v>
      </c>
      <c r="B107" s="230" t="s">
        <v>1550</v>
      </c>
      <c r="C107" s="334" t="s">
        <v>2016</v>
      </c>
    </row>
    <row r="108" spans="1:3">
      <c r="A108" s="234" t="s">
        <v>389</v>
      </c>
      <c r="B108" s="230" t="s">
        <v>450</v>
      </c>
      <c r="C108" s="335"/>
    </row>
    <row r="109" spans="1:3" ht="15.75" thickBot="1">
      <c r="A109" s="235" t="s">
        <v>391</v>
      </c>
      <c r="B109" s="236" t="s">
        <v>26</v>
      </c>
      <c r="C109" s="336"/>
    </row>
    <row r="110" spans="1:3">
      <c r="A110" s="231" t="s">
        <v>232</v>
      </c>
      <c r="B110" s="232" t="s">
        <v>2017</v>
      </c>
      <c r="C110" s="233" t="s">
        <v>556</v>
      </c>
    </row>
    <row r="111" spans="1:3">
      <c r="A111" s="234" t="s">
        <v>233</v>
      </c>
      <c r="B111" s="230" t="s">
        <v>1557</v>
      </c>
      <c r="C111" s="334" t="s">
        <v>2018</v>
      </c>
    </row>
    <row r="112" spans="1:3">
      <c r="A112" s="234" t="s">
        <v>389</v>
      </c>
      <c r="B112" s="230" t="s">
        <v>450</v>
      </c>
      <c r="C112" s="335"/>
    </row>
    <row r="113" spans="1:3" ht="15.75" thickBot="1">
      <c r="A113" s="235" t="s">
        <v>391</v>
      </c>
      <c r="B113" s="236" t="s">
        <v>24</v>
      </c>
      <c r="C113" s="336"/>
    </row>
    <row r="114" spans="1:3">
      <c r="A114" s="231" t="s">
        <v>232</v>
      </c>
      <c r="B114" s="232" t="s">
        <v>2019</v>
      </c>
      <c r="C114" s="233" t="s">
        <v>556</v>
      </c>
    </row>
    <row r="115" spans="1:3">
      <c r="A115" s="234" t="s">
        <v>233</v>
      </c>
      <c r="B115" s="230" t="s">
        <v>1561</v>
      </c>
      <c r="C115" s="334" t="s">
        <v>2020</v>
      </c>
    </row>
    <row r="116" spans="1:3">
      <c r="A116" s="234" t="s">
        <v>389</v>
      </c>
      <c r="B116" s="230" t="s">
        <v>450</v>
      </c>
      <c r="C116" s="335"/>
    </row>
    <row r="117" spans="1:3" ht="15.75" thickBot="1">
      <c r="A117" s="235" t="s">
        <v>391</v>
      </c>
      <c r="B117" s="236" t="s">
        <v>26</v>
      </c>
      <c r="C117" s="336"/>
    </row>
    <row r="118" spans="1:3">
      <c r="A118" s="231" t="s">
        <v>232</v>
      </c>
      <c r="B118" s="232" t="s">
        <v>2021</v>
      </c>
      <c r="C118" s="233" t="s">
        <v>556</v>
      </c>
    </row>
    <row r="119" spans="1:3">
      <c r="A119" s="234" t="s">
        <v>233</v>
      </c>
      <c r="B119" s="230" t="s">
        <v>1567</v>
      </c>
      <c r="C119" s="334" t="s">
        <v>2022</v>
      </c>
    </row>
    <row r="120" spans="1:3">
      <c r="A120" s="234" t="s">
        <v>389</v>
      </c>
      <c r="B120" s="230" t="s">
        <v>450</v>
      </c>
      <c r="C120" s="335"/>
    </row>
    <row r="121" spans="1:3" ht="15.75" thickBot="1">
      <c r="A121" s="235" t="s">
        <v>391</v>
      </c>
      <c r="B121" s="236" t="s">
        <v>24</v>
      </c>
      <c r="C121" s="336"/>
    </row>
    <row r="122" spans="1:3">
      <c r="A122" s="231" t="s">
        <v>232</v>
      </c>
      <c r="B122" s="232" t="s">
        <v>2023</v>
      </c>
      <c r="C122" s="233" t="s">
        <v>556</v>
      </c>
    </row>
    <row r="123" spans="1:3">
      <c r="A123" s="234" t="s">
        <v>233</v>
      </c>
      <c r="B123" s="230" t="s">
        <v>1573</v>
      </c>
      <c r="C123" s="334" t="s">
        <v>2024</v>
      </c>
    </row>
    <row r="124" spans="1:3">
      <c r="A124" s="234" t="s">
        <v>389</v>
      </c>
      <c r="B124" s="230" t="s">
        <v>450</v>
      </c>
      <c r="C124" s="335"/>
    </row>
    <row r="125" spans="1:3" ht="15.75" thickBot="1">
      <c r="A125" s="235" t="s">
        <v>391</v>
      </c>
      <c r="B125" s="236" t="s">
        <v>24</v>
      </c>
      <c r="C125" s="336"/>
    </row>
    <row r="126" spans="1:3">
      <c r="A126" s="231" t="s">
        <v>232</v>
      </c>
      <c r="B126" s="232" t="s">
        <v>2025</v>
      </c>
      <c r="C126" s="233" t="s">
        <v>556</v>
      </c>
    </row>
    <row r="127" spans="1:3">
      <c r="A127" s="234" t="s">
        <v>233</v>
      </c>
      <c r="B127" s="230" t="s">
        <v>1575</v>
      </c>
      <c r="C127" s="334" t="s">
        <v>2026</v>
      </c>
    </row>
    <row r="128" spans="1:3">
      <c r="A128" s="234" t="s">
        <v>389</v>
      </c>
      <c r="B128" s="230" t="s">
        <v>450</v>
      </c>
      <c r="C128" s="335"/>
    </row>
    <row r="129" spans="1:3" ht="15.75" thickBot="1">
      <c r="A129" s="235" t="s">
        <v>391</v>
      </c>
      <c r="B129" s="236" t="s">
        <v>24</v>
      </c>
      <c r="C129" s="336"/>
    </row>
    <row r="130" spans="1:3">
      <c r="A130" s="231" t="s">
        <v>232</v>
      </c>
      <c r="B130" s="232" t="s">
        <v>2027</v>
      </c>
      <c r="C130" s="233" t="s">
        <v>556</v>
      </c>
    </row>
    <row r="131" spans="1:3" ht="22.5">
      <c r="A131" s="234" t="s">
        <v>233</v>
      </c>
      <c r="B131" s="230" t="s">
        <v>1577</v>
      </c>
      <c r="C131" s="334" t="s">
        <v>2026</v>
      </c>
    </row>
    <row r="132" spans="1:3">
      <c r="A132" s="234" t="s">
        <v>389</v>
      </c>
      <c r="B132" s="230" t="s">
        <v>450</v>
      </c>
      <c r="C132" s="335"/>
    </row>
    <row r="133" spans="1:3" ht="15.75" thickBot="1">
      <c r="A133" s="235" t="s">
        <v>391</v>
      </c>
      <c r="B133" s="236" t="s">
        <v>24</v>
      </c>
      <c r="C133" s="336"/>
    </row>
    <row r="134" spans="1:3">
      <c r="A134" s="231" t="s">
        <v>232</v>
      </c>
      <c r="B134" s="232" t="s">
        <v>2028</v>
      </c>
      <c r="C134" s="233" t="s">
        <v>556</v>
      </c>
    </row>
    <row r="135" spans="1:3">
      <c r="A135" s="234" t="s">
        <v>233</v>
      </c>
      <c r="B135" s="230" t="s">
        <v>1579</v>
      </c>
      <c r="C135" s="334" t="s">
        <v>2026</v>
      </c>
    </row>
    <row r="136" spans="1:3">
      <c r="A136" s="234" t="s">
        <v>389</v>
      </c>
      <c r="B136" s="230" t="s">
        <v>450</v>
      </c>
      <c r="C136" s="335"/>
    </row>
    <row r="137" spans="1:3" ht="15.75" thickBot="1">
      <c r="A137" s="235" t="s">
        <v>391</v>
      </c>
      <c r="B137" s="236" t="s">
        <v>24</v>
      </c>
      <c r="C137" s="336"/>
    </row>
    <row r="138" spans="1:3">
      <c r="A138" s="231" t="s">
        <v>232</v>
      </c>
      <c r="B138" s="232" t="s">
        <v>2029</v>
      </c>
      <c r="C138" s="233" t="s">
        <v>556</v>
      </c>
    </row>
    <row r="139" spans="1:3">
      <c r="A139" s="234" t="s">
        <v>233</v>
      </c>
      <c r="B139" s="230" t="s">
        <v>2030</v>
      </c>
      <c r="C139" s="334" t="s">
        <v>570</v>
      </c>
    </row>
    <row r="140" spans="1:3">
      <c r="A140" s="234" t="s">
        <v>389</v>
      </c>
      <c r="B140" s="230" t="s">
        <v>450</v>
      </c>
      <c r="C140" s="335"/>
    </row>
    <row r="141" spans="1:3" ht="15.75" thickBot="1">
      <c r="A141" s="235" t="s">
        <v>391</v>
      </c>
      <c r="B141" s="236" t="s">
        <v>24</v>
      </c>
      <c r="C141" s="336"/>
    </row>
    <row r="142" spans="1:3">
      <c r="A142" s="231" t="s">
        <v>232</v>
      </c>
      <c r="B142" s="232" t="s">
        <v>2031</v>
      </c>
      <c r="C142" s="233" t="s">
        <v>556</v>
      </c>
    </row>
    <row r="143" spans="1:3">
      <c r="A143" s="234" t="s">
        <v>233</v>
      </c>
      <c r="B143" s="230" t="s">
        <v>1598</v>
      </c>
      <c r="C143" s="334" t="s">
        <v>573</v>
      </c>
    </row>
    <row r="144" spans="1:3">
      <c r="A144" s="234" t="s">
        <v>389</v>
      </c>
      <c r="B144" s="230" t="s">
        <v>399</v>
      </c>
      <c r="C144" s="335"/>
    </row>
    <row r="145" spans="1:3" ht="15.75" thickBot="1">
      <c r="A145" s="235" t="s">
        <v>391</v>
      </c>
      <c r="B145" s="236" t="s">
        <v>24</v>
      </c>
      <c r="C145" s="336"/>
    </row>
    <row r="146" spans="1:3">
      <c r="A146" s="231" t="s">
        <v>232</v>
      </c>
      <c r="B146" s="232" t="s">
        <v>2032</v>
      </c>
      <c r="C146" s="233" t="s">
        <v>556</v>
      </c>
    </row>
    <row r="147" spans="1:3">
      <c r="A147" s="234" t="s">
        <v>233</v>
      </c>
      <c r="B147" s="230" t="s">
        <v>2033</v>
      </c>
      <c r="C147" s="334" t="s">
        <v>573</v>
      </c>
    </row>
    <row r="148" spans="1:3">
      <c r="A148" s="234" t="s">
        <v>389</v>
      </c>
      <c r="B148" s="230" t="s">
        <v>399</v>
      </c>
      <c r="C148" s="335"/>
    </row>
    <row r="149" spans="1:3" ht="15.75" thickBot="1">
      <c r="A149" s="235" t="s">
        <v>391</v>
      </c>
      <c r="B149" s="236" t="s">
        <v>24</v>
      </c>
      <c r="C149" s="336"/>
    </row>
    <row r="150" spans="1:3">
      <c r="A150" s="231" t="s">
        <v>232</v>
      </c>
      <c r="B150" s="232" t="s">
        <v>2034</v>
      </c>
      <c r="C150" s="233" t="s">
        <v>556</v>
      </c>
    </row>
    <row r="151" spans="1:3">
      <c r="A151" s="234" t="s">
        <v>233</v>
      </c>
      <c r="B151" s="230" t="s">
        <v>1527</v>
      </c>
      <c r="C151" s="334" t="s">
        <v>2035</v>
      </c>
    </row>
    <row r="152" spans="1:3">
      <c r="A152" s="234" t="s">
        <v>389</v>
      </c>
      <c r="B152" s="230" t="s">
        <v>450</v>
      </c>
      <c r="C152" s="335"/>
    </row>
    <row r="153" spans="1:3" ht="15.75" thickBot="1">
      <c r="A153" s="235" t="s">
        <v>391</v>
      </c>
      <c r="B153" s="236" t="s">
        <v>24</v>
      </c>
      <c r="C153" s="336"/>
    </row>
    <row r="154" spans="1:3">
      <c r="A154" s="231" t="s">
        <v>232</v>
      </c>
      <c r="B154" s="232" t="s">
        <v>2036</v>
      </c>
      <c r="C154" s="233" t="s">
        <v>556</v>
      </c>
    </row>
    <row r="155" spans="1:3">
      <c r="A155" s="234" t="s">
        <v>233</v>
      </c>
      <c r="B155" s="230" t="s">
        <v>1514</v>
      </c>
      <c r="C155" s="334" t="s">
        <v>2037</v>
      </c>
    </row>
    <row r="156" spans="1:3">
      <c r="A156" s="234" t="s">
        <v>389</v>
      </c>
      <c r="B156" s="230" t="s">
        <v>450</v>
      </c>
      <c r="C156" s="335"/>
    </row>
    <row r="157" spans="1:3" ht="15.75" thickBot="1">
      <c r="A157" s="235" t="s">
        <v>391</v>
      </c>
      <c r="B157" s="236" t="s">
        <v>26</v>
      </c>
      <c r="C157" s="336"/>
    </row>
    <row r="158" spans="1:3">
      <c r="A158" s="231" t="s">
        <v>232</v>
      </c>
      <c r="B158" s="232" t="s">
        <v>548</v>
      </c>
      <c r="C158" s="233" t="s">
        <v>387</v>
      </c>
    </row>
    <row r="159" spans="1:3">
      <c r="A159" s="234" t="s">
        <v>233</v>
      </c>
      <c r="B159" s="230" t="s">
        <v>224</v>
      </c>
      <c r="C159" s="334" t="s">
        <v>549</v>
      </c>
    </row>
    <row r="160" spans="1:3">
      <c r="A160" s="234" t="s">
        <v>389</v>
      </c>
      <c r="B160" s="230" t="s">
        <v>450</v>
      </c>
      <c r="C160" s="335"/>
    </row>
    <row r="161" spans="1:3" ht="15.75" thickBot="1">
      <c r="A161" s="235" t="s">
        <v>391</v>
      </c>
      <c r="B161" s="236" t="s">
        <v>24</v>
      </c>
      <c r="C161" s="336"/>
    </row>
    <row r="162" spans="1:3">
      <c r="A162" s="223" t="s">
        <v>232</v>
      </c>
      <c r="B162" s="224" t="s">
        <v>386</v>
      </c>
      <c r="C162" s="225" t="s">
        <v>387</v>
      </c>
    </row>
    <row r="163" spans="1:3">
      <c r="A163" s="226" t="s">
        <v>233</v>
      </c>
      <c r="B163" s="230" t="s">
        <v>218</v>
      </c>
      <c r="C163" s="337" t="s">
        <v>388</v>
      </c>
    </row>
    <row r="164" spans="1:3">
      <c r="A164" s="226" t="s">
        <v>389</v>
      </c>
      <c r="B164" s="227" t="s">
        <v>390</v>
      </c>
      <c r="C164" s="337"/>
    </row>
    <row r="165" spans="1:3" ht="15.75" thickBot="1">
      <c r="A165" s="228" t="s">
        <v>391</v>
      </c>
      <c r="B165" s="229" t="s">
        <v>210</v>
      </c>
      <c r="C165" s="338"/>
    </row>
    <row r="166" spans="1:3">
      <c r="A166" s="223" t="s">
        <v>232</v>
      </c>
      <c r="B166" s="224" t="s">
        <v>392</v>
      </c>
      <c r="C166" s="225" t="s">
        <v>387</v>
      </c>
    </row>
    <row r="167" spans="1:3">
      <c r="A167" s="226" t="s">
        <v>233</v>
      </c>
      <c r="B167" s="227" t="s">
        <v>220</v>
      </c>
      <c r="C167" s="337" t="s">
        <v>393</v>
      </c>
    </row>
    <row r="168" spans="1:3">
      <c r="A168" s="226" t="s">
        <v>389</v>
      </c>
      <c r="B168" s="227" t="s">
        <v>390</v>
      </c>
      <c r="C168" s="337"/>
    </row>
    <row r="169" spans="1:3" ht="15.75" thickBot="1">
      <c r="A169" s="228" t="s">
        <v>391</v>
      </c>
      <c r="B169" s="229" t="s">
        <v>210</v>
      </c>
      <c r="C169" s="338"/>
    </row>
    <row r="170" spans="1:3">
      <c r="A170" s="223" t="s">
        <v>232</v>
      </c>
      <c r="B170" s="224" t="s">
        <v>395</v>
      </c>
      <c r="C170" s="225" t="s">
        <v>387</v>
      </c>
    </row>
    <row r="171" spans="1:3" ht="22.5">
      <c r="A171" s="226" t="s">
        <v>233</v>
      </c>
      <c r="B171" s="230" t="s">
        <v>396</v>
      </c>
      <c r="C171" s="337" t="s">
        <v>397</v>
      </c>
    </row>
    <row r="172" spans="1:3">
      <c r="A172" s="226" t="s">
        <v>389</v>
      </c>
      <c r="B172" s="227" t="s">
        <v>390</v>
      </c>
      <c r="C172" s="337"/>
    </row>
    <row r="173" spans="1:3" ht="15.75" thickBot="1">
      <c r="A173" s="228" t="s">
        <v>391</v>
      </c>
      <c r="B173" s="229" t="s">
        <v>162</v>
      </c>
      <c r="C173" s="338"/>
    </row>
    <row r="174" spans="1:3">
      <c r="A174" s="223" t="s">
        <v>232</v>
      </c>
      <c r="B174" s="224" t="s">
        <v>401</v>
      </c>
      <c r="C174" s="225" t="s">
        <v>387</v>
      </c>
    </row>
    <row r="175" spans="1:3">
      <c r="A175" s="226" t="s">
        <v>233</v>
      </c>
      <c r="B175" s="227" t="s">
        <v>402</v>
      </c>
      <c r="C175" s="337" t="s">
        <v>403</v>
      </c>
    </row>
    <row r="176" spans="1:3">
      <c r="A176" s="226" t="s">
        <v>389</v>
      </c>
      <c r="B176" s="227" t="s">
        <v>398</v>
      </c>
      <c r="C176" s="337"/>
    </row>
    <row r="177" spans="1:3" ht="15.75" thickBot="1">
      <c r="A177" s="228" t="s">
        <v>391</v>
      </c>
      <c r="B177" s="229" t="s">
        <v>26</v>
      </c>
      <c r="C177" s="338"/>
    </row>
    <row r="178" spans="1:3">
      <c r="A178" s="223" t="s">
        <v>232</v>
      </c>
      <c r="B178" s="224" t="s">
        <v>406</v>
      </c>
      <c r="C178" s="225" t="s">
        <v>387</v>
      </c>
    </row>
    <row r="179" spans="1:3">
      <c r="A179" s="226" t="s">
        <v>233</v>
      </c>
      <c r="B179" s="227" t="s">
        <v>407</v>
      </c>
      <c r="C179" s="337" t="s">
        <v>408</v>
      </c>
    </row>
    <row r="180" spans="1:3">
      <c r="A180" s="226" t="s">
        <v>389</v>
      </c>
      <c r="B180" s="227" t="s">
        <v>394</v>
      </c>
      <c r="C180" s="337"/>
    </row>
    <row r="181" spans="1:3" ht="15.75" thickBot="1">
      <c r="A181" s="228" t="s">
        <v>391</v>
      </c>
      <c r="B181" s="229" t="s">
        <v>209</v>
      </c>
      <c r="C181" s="338"/>
    </row>
    <row r="182" spans="1:3">
      <c r="A182" s="223" t="s">
        <v>232</v>
      </c>
      <c r="B182" s="224" t="s">
        <v>409</v>
      </c>
      <c r="C182" s="225" t="s">
        <v>387</v>
      </c>
    </row>
    <row r="183" spans="1:3" ht="22.5">
      <c r="A183" s="226" t="s">
        <v>233</v>
      </c>
      <c r="B183" s="227" t="s">
        <v>410</v>
      </c>
      <c r="C183" s="337"/>
    </row>
    <row r="184" spans="1:3">
      <c r="A184" s="226" t="s">
        <v>389</v>
      </c>
      <c r="B184" s="227" t="s">
        <v>411</v>
      </c>
      <c r="C184" s="337"/>
    </row>
    <row r="185" spans="1:3" ht="15.75" thickBot="1">
      <c r="A185" s="228" t="s">
        <v>391</v>
      </c>
      <c r="B185" s="229" t="s">
        <v>412</v>
      </c>
      <c r="C185" s="338"/>
    </row>
    <row r="186" spans="1:3">
      <c r="A186" s="223" t="s">
        <v>232</v>
      </c>
      <c r="B186" s="224" t="s">
        <v>413</v>
      </c>
      <c r="C186" s="225" t="s">
        <v>387</v>
      </c>
    </row>
    <row r="187" spans="1:3">
      <c r="A187" s="226" t="s">
        <v>233</v>
      </c>
      <c r="B187" s="227" t="s">
        <v>414</v>
      </c>
      <c r="C187" s="337" t="s">
        <v>415</v>
      </c>
    </row>
    <row r="188" spans="1:3">
      <c r="A188" s="226" t="s">
        <v>389</v>
      </c>
      <c r="B188" s="227" t="s">
        <v>416</v>
      </c>
      <c r="C188" s="337"/>
    </row>
    <row r="189" spans="1:3" ht="15.75" thickBot="1">
      <c r="A189" s="228" t="s">
        <v>391</v>
      </c>
      <c r="B189" s="229" t="s">
        <v>162</v>
      </c>
      <c r="C189" s="338"/>
    </row>
    <row r="190" spans="1:3">
      <c r="A190" s="223" t="s">
        <v>232</v>
      </c>
      <c r="B190" s="224" t="s">
        <v>417</v>
      </c>
      <c r="C190" s="225" t="s">
        <v>387</v>
      </c>
    </row>
    <row r="191" spans="1:3">
      <c r="A191" s="226" t="s">
        <v>233</v>
      </c>
      <c r="B191" s="227" t="s">
        <v>418</v>
      </c>
      <c r="C191" s="337" t="s">
        <v>419</v>
      </c>
    </row>
    <row r="192" spans="1:3">
      <c r="A192" s="226" t="s">
        <v>389</v>
      </c>
      <c r="B192" s="227" t="s">
        <v>416</v>
      </c>
      <c r="C192" s="337"/>
    </row>
    <row r="193" spans="1:3" ht="15.75" thickBot="1">
      <c r="A193" s="228" t="s">
        <v>391</v>
      </c>
      <c r="B193" s="229" t="s">
        <v>162</v>
      </c>
      <c r="C193" s="338"/>
    </row>
    <row r="194" spans="1:3">
      <c r="A194" s="223" t="s">
        <v>232</v>
      </c>
      <c r="B194" s="224" t="s">
        <v>427</v>
      </c>
      <c r="C194" s="225" t="s">
        <v>387</v>
      </c>
    </row>
    <row r="195" spans="1:3" ht="22.5">
      <c r="A195" s="226" t="s">
        <v>233</v>
      </c>
      <c r="B195" s="227" t="s">
        <v>428</v>
      </c>
      <c r="C195" s="337" t="s">
        <v>429</v>
      </c>
    </row>
    <row r="196" spans="1:3">
      <c r="A196" s="226" t="s">
        <v>389</v>
      </c>
      <c r="B196" s="227" t="s">
        <v>420</v>
      </c>
      <c r="C196" s="337"/>
    </row>
    <row r="197" spans="1:3" ht="15.75" thickBot="1">
      <c r="A197" s="228" t="s">
        <v>391</v>
      </c>
      <c r="B197" s="229" t="s">
        <v>24</v>
      </c>
      <c r="C197" s="338"/>
    </row>
    <row r="198" spans="1:3">
      <c r="A198" s="231" t="s">
        <v>232</v>
      </c>
      <c r="B198" s="232" t="s">
        <v>430</v>
      </c>
      <c r="C198" s="233" t="s">
        <v>387</v>
      </c>
    </row>
    <row r="199" spans="1:3" ht="22.5">
      <c r="A199" s="234" t="s">
        <v>233</v>
      </c>
      <c r="B199" s="230" t="s">
        <v>431</v>
      </c>
      <c r="C199" s="337" t="s">
        <v>432</v>
      </c>
    </row>
    <row r="200" spans="1:3">
      <c r="A200" s="234" t="s">
        <v>389</v>
      </c>
      <c r="B200" s="230" t="s">
        <v>433</v>
      </c>
      <c r="C200" s="337"/>
    </row>
    <row r="201" spans="1:3" ht="15.75" thickBot="1">
      <c r="A201" s="235" t="s">
        <v>391</v>
      </c>
      <c r="B201" s="236" t="s">
        <v>209</v>
      </c>
      <c r="C201" s="338"/>
    </row>
    <row r="202" spans="1:3">
      <c r="A202" s="231" t="s">
        <v>232</v>
      </c>
      <c r="B202" s="232" t="s">
        <v>435</v>
      </c>
      <c r="C202" s="233" t="s">
        <v>387</v>
      </c>
    </row>
    <row r="203" spans="1:3">
      <c r="A203" s="234" t="s">
        <v>233</v>
      </c>
      <c r="B203" s="230" t="s">
        <v>436</v>
      </c>
      <c r="C203" s="337" t="s">
        <v>437</v>
      </c>
    </row>
    <row r="204" spans="1:3">
      <c r="A204" s="234" t="s">
        <v>389</v>
      </c>
      <c r="B204" s="230" t="s">
        <v>405</v>
      </c>
      <c r="C204" s="337"/>
    </row>
    <row r="205" spans="1:3" ht="15.75" thickBot="1">
      <c r="A205" s="235" t="s">
        <v>391</v>
      </c>
      <c r="B205" s="236" t="s">
        <v>26</v>
      </c>
      <c r="C205" s="338"/>
    </row>
    <row r="206" spans="1:3">
      <c r="A206" s="231" t="s">
        <v>232</v>
      </c>
      <c r="B206" s="232" t="s">
        <v>440</v>
      </c>
      <c r="C206" s="233" t="s">
        <v>387</v>
      </c>
    </row>
    <row r="207" spans="1:3">
      <c r="A207" s="234" t="s">
        <v>233</v>
      </c>
      <c r="B207" s="230" t="s">
        <v>441</v>
      </c>
      <c r="C207" s="337" t="s">
        <v>442</v>
      </c>
    </row>
    <row r="208" spans="1:3">
      <c r="A208" s="234" t="s">
        <v>389</v>
      </c>
      <c r="B208" s="230" t="s">
        <v>390</v>
      </c>
      <c r="C208" s="337"/>
    </row>
    <row r="209" spans="1:3" ht="15.75" thickBot="1">
      <c r="A209" s="235" t="s">
        <v>391</v>
      </c>
      <c r="B209" s="236" t="s">
        <v>26</v>
      </c>
      <c r="C209" s="338"/>
    </row>
    <row r="210" spans="1:3">
      <c r="A210" s="231" t="s">
        <v>232</v>
      </c>
      <c r="B210" s="232" t="s">
        <v>443</v>
      </c>
      <c r="C210" s="233" t="s">
        <v>387</v>
      </c>
    </row>
    <row r="211" spans="1:3">
      <c r="A211" s="234" t="s">
        <v>233</v>
      </c>
      <c r="B211" s="230" t="s">
        <v>444</v>
      </c>
      <c r="C211" s="337" t="s">
        <v>445</v>
      </c>
    </row>
    <row r="212" spans="1:3">
      <c r="A212" s="234" t="s">
        <v>389</v>
      </c>
      <c r="B212" s="230" t="s">
        <v>422</v>
      </c>
      <c r="C212" s="337"/>
    </row>
    <row r="213" spans="1:3" ht="15.75" thickBot="1">
      <c r="A213" s="235" t="s">
        <v>391</v>
      </c>
      <c r="B213" s="236" t="s">
        <v>162</v>
      </c>
      <c r="C213" s="338"/>
    </row>
    <row r="214" spans="1:3">
      <c r="A214" s="223" t="s">
        <v>232</v>
      </c>
      <c r="B214" s="224" t="s">
        <v>447</v>
      </c>
      <c r="C214" s="225" t="s">
        <v>387</v>
      </c>
    </row>
    <row r="215" spans="1:3" ht="22.5">
      <c r="A215" s="226" t="s">
        <v>233</v>
      </c>
      <c r="B215" s="227" t="s">
        <v>202</v>
      </c>
      <c r="C215" s="337" t="s">
        <v>448</v>
      </c>
    </row>
    <row r="216" spans="1:3">
      <c r="A216" s="226" t="s">
        <v>389</v>
      </c>
      <c r="B216" s="227" t="s">
        <v>420</v>
      </c>
      <c r="C216" s="337"/>
    </row>
    <row r="217" spans="1:3" ht="15.75" thickBot="1">
      <c r="A217" s="228" t="s">
        <v>391</v>
      </c>
      <c r="B217" s="229" t="s">
        <v>24</v>
      </c>
      <c r="C217" s="338"/>
    </row>
    <row r="218" spans="1:3">
      <c r="A218" s="223" t="s">
        <v>232</v>
      </c>
      <c r="B218" s="224" t="s">
        <v>458</v>
      </c>
      <c r="C218" s="225" t="s">
        <v>387</v>
      </c>
    </row>
    <row r="219" spans="1:3">
      <c r="A219" s="226" t="s">
        <v>233</v>
      </c>
      <c r="B219" s="227" t="s">
        <v>459</v>
      </c>
      <c r="C219" s="337" t="s">
        <v>460</v>
      </c>
    </row>
    <row r="220" spans="1:3">
      <c r="A220" s="226" t="s">
        <v>389</v>
      </c>
      <c r="B220" s="227" t="s">
        <v>399</v>
      </c>
      <c r="C220" s="337"/>
    </row>
    <row r="221" spans="1:3" ht="15.75" thickBot="1">
      <c r="A221" s="228" t="s">
        <v>391</v>
      </c>
      <c r="B221" s="229" t="s">
        <v>24</v>
      </c>
      <c r="C221" s="338"/>
    </row>
    <row r="222" spans="1:3">
      <c r="A222" s="223" t="s">
        <v>232</v>
      </c>
      <c r="B222" s="224" t="s">
        <v>461</v>
      </c>
      <c r="C222" s="225" t="s">
        <v>387</v>
      </c>
    </row>
    <row r="223" spans="1:3">
      <c r="A223" s="226" t="s">
        <v>233</v>
      </c>
      <c r="B223" s="227" t="s">
        <v>197</v>
      </c>
      <c r="C223" s="334" t="s">
        <v>462</v>
      </c>
    </row>
    <row r="224" spans="1:3">
      <c r="A224" s="226" t="s">
        <v>389</v>
      </c>
      <c r="B224" s="227" t="s">
        <v>463</v>
      </c>
      <c r="C224" s="335"/>
    </row>
    <row r="225" spans="1:3" ht="15.75" thickBot="1">
      <c r="A225" s="228" t="s">
        <v>391</v>
      </c>
      <c r="B225" s="229" t="s">
        <v>162</v>
      </c>
      <c r="C225" s="336"/>
    </row>
    <row r="226" spans="1:3">
      <c r="A226" s="223" t="s">
        <v>232</v>
      </c>
      <c r="B226" s="224" t="s">
        <v>464</v>
      </c>
      <c r="C226" s="225" t="s">
        <v>387</v>
      </c>
    </row>
    <row r="227" spans="1:3">
      <c r="A227" s="226" t="s">
        <v>233</v>
      </c>
      <c r="B227" s="227" t="s">
        <v>191</v>
      </c>
      <c r="C227" s="337" t="s">
        <v>465</v>
      </c>
    </row>
    <row r="228" spans="1:3">
      <c r="A228" s="226" t="s">
        <v>389</v>
      </c>
      <c r="B228" s="227" t="s">
        <v>399</v>
      </c>
      <c r="C228" s="337"/>
    </row>
    <row r="229" spans="1:3" ht="15.75" thickBot="1">
      <c r="A229" s="228" t="s">
        <v>391</v>
      </c>
      <c r="B229" s="229" t="s">
        <v>24</v>
      </c>
      <c r="C229" s="338"/>
    </row>
    <row r="230" spans="1:3">
      <c r="A230" s="223" t="s">
        <v>232</v>
      </c>
      <c r="B230" s="224" t="s">
        <v>466</v>
      </c>
      <c r="C230" s="225" t="s">
        <v>387</v>
      </c>
    </row>
    <row r="231" spans="1:3">
      <c r="A231" s="226" t="s">
        <v>233</v>
      </c>
      <c r="B231" s="227" t="s">
        <v>193</v>
      </c>
      <c r="C231" s="337" t="s">
        <v>467</v>
      </c>
    </row>
    <row r="232" spans="1:3">
      <c r="A232" s="226" t="s">
        <v>389</v>
      </c>
      <c r="B232" s="227" t="s">
        <v>399</v>
      </c>
      <c r="C232" s="337"/>
    </row>
    <row r="233" spans="1:3" ht="15.75" thickBot="1">
      <c r="A233" s="228" t="s">
        <v>391</v>
      </c>
      <c r="B233" s="229" t="s">
        <v>24</v>
      </c>
      <c r="C233" s="338"/>
    </row>
    <row r="234" spans="1:3">
      <c r="A234" s="223" t="s">
        <v>232</v>
      </c>
      <c r="B234" s="224" t="s">
        <v>468</v>
      </c>
      <c r="C234" s="225" t="s">
        <v>387</v>
      </c>
    </row>
    <row r="235" spans="1:3">
      <c r="A235" s="226" t="s">
        <v>233</v>
      </c>
      <c r="B235" s="227" t="s">
        <v>195</v>
      </c>
      <c r="C235" s="337" t="s">
        <v>469</v>
      </c>
    </row>
    <row r="236" spans="1:3">
      <c r="A236" s="226" t="s">
        <v>389</v>
      </c>
      <c r="B236" s="227" t="s">
        <v>399</v>
      </c>
      <c r="C236" s="337"/>
    </row>
    <row r="237" spans="1:3" ht="15.75" thickBot="1">
      <c r="A237" s="228" t="s">
        <v>391</v>
      </c>
      <c r="B237" s="229" t="s">
        <v>24</v>
      </c>
      <c r="C237" s="338"/>
    </row>
    <row r="238" spans="1:3">
      <c r="A238" s="223" t="s">
        <v>232</v>
      </c>
      <c r="B238" s="224" t="s">
        <v>470</v>
      </c>
      <c r="C238" s="225" t="s">
        <v>387</v>
      </c>
    </row>
    <row r="239" spans="1:3">
      <c r="A239" s="226" t="s">
        <v>233</v>
      </c>
      <c r="B239" s="227" t="s">
        <v>471</v>
      </c>
      <c r="C239" s="337" t="s">
        <v>470</v>
      </c>
    </row>
    <row r="240" spans="1:3">
      <c r="A240" s="226" t="s">
        <v>389</v>
      </c>
      <c r="B240" s="227" t="s">
        <v>399</v>
      </c>
      <c r="C240" s="337"/>
    </row>
    <row r="241" spans="1:3" ht="15.75" thickBot="1">
      <c r="A241" s="228" t="s">
        <v>391</v>
      </c>
      <c r="B241" s="229" t="s">
        <v>162</v>
      </c>
      <c r="C241" s="338"/>
    </row>
    <row r="242" spans="1:3">
      <c r="A242" s="223" t="s">
        <v>232</v>
      </c>
      <c r="B242" s="224" t="s">
        <v>472</v>
      </c>
      <c r="C242" s="225" t="s">
        <v>387</v>
      </c>
    </row>
    <row r="243" spans="1:3">
      <c r="A243" s="226" t="s">
        <v>233</v>
      </c>
      <c r="B243" s="227" t="s">
        <v>30</v>
      </c>
      <c r="C243" s="337" t="s">
        <v>473</v>
      </c>
    </row>
    <row r="244" spans="1:3">
      <c r="A244" s="226" t="s">
        <v>389</v>
      </c>
      <c r="B244" s="227" t="s">
        <v>399</v>
      </c>
      <c r="C244" s="337"/>
    </row>
    <row r="245" spans="1:3" ht="15.75" thickBot="1">
      <c r="A245" s="228" t="s">
        <v>391</v>
      </c>
      <c r="B245" s="229" t="s">
        <v>162</v>
      </c>
      <c r="C245" s="338"/>
    </row>
    <row r="246" spans="1:3">
      <c r="A246" s="223" t="s">
        <v>232</v>
      </c>
      <c r="B246" s="224" t="s">
        <v>475</v>
      </c>
      <c r="C246" s="225" t="s">
        <v>387</v>
      </c>
    </row>
    <row r="247" spans="1:3">
      <c r="A247" s="226" t="s">
        <v>233</v>
      </c>
      <c r="B247" s="227" t="s">
        <v>476</v>
      </c>
      <c r="C247" s="337" t="s">
        <v>477</v>
      </c>
    </row>
    <row r="248" spans="1:3">
      <c r="A248" s="226" t="s">
        <v>389</v>
      </c>
      <c r="B248" s="227" t="s">
        <v>438</v>
      </c>
      <c r="C248" s="337"/>
    </row>
    <row r="249" spans="1:3" ht="15.75" thickBot="1">
      <c r="A249" s="228" t="s">
        <v>391</v>
      </c>
      <c r="B249" s="229" t="s">
        <v>24</v>
      </c>
      <c r="C249" s="338"/>
    </row>
    <row r="250" spans="1:3">
      <c r="A250" s="223" t="s">
        <v>232</v>
      </c>
      <c r="B250" s="224" t="s">
        <v>478</v>
      </c>
      <c r="C250" s="225" t="s">
        <v>387</v>
      </c>
    </row>
    <row r="251" spans="1:3">
      <c r="A251" s="226" t="s">
        <v>233</v>
      </c>
      <c r="B251" s="227" t="s">
        <v>479</v>
      </c>
      <c r="C251" s="337" t="s">
        <v>480</v>
      </c>
    </row>
    <row r="252" spans="1:3">
      <c r="A252" s="226" t="s">
        <v>389</v>
      </c>
      <c r="B252" s="227" t="s">
        <v>450</v>
      </c>
      <c r="C252" s="337"/>
    </row>
    <row r="253" spans="1:3" ht="15.75" thickBot="1">
      <c r="A253" s="228" t="s">
        <v>391</v>
      </c>
      <c r="B253" s="229" t="s">
        <v>24</v>
      </c>
      <c r="C253" s="338"/>
    </row>
    <row r="254" spans="1:3">
      <c r="A254" s="231" t="s">
        <v>232</v>
      </c>
      <c r="B254" s="232" t="s">
        <v>486</v>
      </c>
      <c r="C254" s="233" t="s">
        <v>387</v>
      </c>
    </row>
    <row r="255" spans="1:3">
      <c r="A255" s="234" t="s">
        <v>233</v>
      </c>
      <c r="B255" s="230" t="s">
        <v>487</v>
      </c>
      <c r="C255" s="337" t="s">
        <v>488</v>
      </c>
    </row>
    <row r="256" spans="1:3">
      <c r="A256" s="234" t="s">
        <v>389</v>
      </c>
      <c r="B256" s="230" t="s">
        <v>405</v>
      </c>
      <c r="C256" s="337"/>
    </row>
    <row r="257" spans="1:3" ht="15.75" thickBot="1">
      <c r="A257" s="235" t="s">
        <v>391</v>
      </c>
      <c r="B257" s="236" t="s">
        <v>24</v>
      </c>
      <c r="C257" s="338"/>
    </row>
    <row r="258" spans="1:3">
      <c r="A258" s="231" t="s">
        <v>232</v>
      </c>
      <c r="B258" s="232" t="s">
        <v>490</v>
      </c>
      <c r="C258" s="233" t="s">
        <v>387</v>
      </c>
    </row>
    <row r="259" spans="1:3">
      <c r="A259" s="234" t="s">
        <v>233</v>
      </c>
      <c r="B259" s="230" t="s">
        <v>491</v>
      </c>
      <c r="C259" s="337" t="s">
        <v>492</v>
      </c>
    </row>
    <row r="260" spans="1:3">
      <c r="A260" s="234" t="s">
        <v>389</v>
      </c>
      <c r="B260" s="230" t="s">
        <v>399</v>
      </c>
      <c r="C260" s="337"/>
    </row>
    <row r="261" spans="1:3" ht="15.75" thickBot="1">
      <c r="A261" s="235" t="s">
        <v>391</v>
      </c>
      <c r="B261" s="236" t="s">
        <v>24</v>
      </c>
      <c r="C261" s="338"/>
    </row>
    <row r="262" spans="1:3">
      <c r="A262" s="231" t="s">
        <v>232</v>
      </c>
      <c r="B262" s="232" t="s">
        <v>493</v>
      </c>
      <c r="C262" s="233" t="s">
        <v>387</v>
      </c>
    </row>
    <row r="263" spans="1:3" ht="22.5">
      <c r="A263" s="234" t="s">
        <v>233</v>
      </c>
      <c r="B263" s="230" t="s">
        <v>494</v>
      </c>
      <c r="C263" s="337" t="s">
        <v>446</v>
      </c>
    </row>
    <row r="264" spans="1:3">
      <c r="A264" s="234" t="s">
        <v>389</v>
      </c>
      <c r="B264" s="230" t="s">
        <v>400</v>
      </c>
      <c r="C264" s="337"/>
    </row>
    <row r="265" spans="1:3" ht="15.75" thickBot="1">
      <c r="A265" s="235" t="s">
        <v>391</v>
      </c>
      <c r="B265" s="236" t="s">
        <v>162</v>
      </c>
      <c r="C265" s="338"/>
    </row>
    <row r="266" spans="1:3">
      <c r="A266" s="231" t="s">
        <v>232</v>
      </c>
      <c r="B266" s="232" t="s">
        <v>497</v>
      </c>
      <c r="C266" s="233" t="s">
        <v>387</v>
      </c>
    </row>
    <row r="267" spans="1:3" ht="22.5">
      <c r="A267" s="234" t="s">
        <v>233</v>
      </c>
      <c r="B267" s="230" t="s">
        <v>498</v>
      </c>
      <c r="C267" s="337" t="s">
        <v>499</v>
      </c>
    </row>
    <row r="268" spans="1:3">
      <c r="A268" s="234" t="s">
        <v>389</v>
      </c>
      <c r="B268" s="230" t="s">
        <v>399</v>
      </c>
      <c r="C268" s="337"/>
    </row>
    <row r="269" spans="1:3" ht="15.75" thickBot="1">
      <c r="A269" s="235" t="s">
        <v>391</v>
      </c>
      <c r="B269" s="236" t="s">
        <v>24</v>
      </c>
      <c r="C269" s="338"/>
    </row>
    <row r="270" spans="1:3">
      <c r="A270" s="231" t="s">
        <v>232</v>
      </c>
      <c r="B270" s="232" t="s">
        <v>500</v>
      </c>
      <c r="C270" s="233" t="s">
        <v>387</v>
      </c>
    </row>
    <row r="271" spans="1:3">
      <c r="A271" s="234" t="s">
        <v>233</v>
      </c>
      <c r="B271" s="230" t="s">
        <v>164</v>
      </c>
      <c r="C271" s="337" t="s">
        <v>446</v>
      </c>
    </row>
    <row r="272" spans="1:3">
      <c r="A272" s="234" t="s">
        <v>389</v>
      </c>
      <c r="B272" s="230" t="s">
        <v>405</v>
      </c>
      <c r="C272" s="337"/>
    </row>
    <row r="273" spans="1:3" ht="15.75" thickBot="1">
      <c r="A273" s="235" t="s">
        <v>391</v>
      </c>
      <c r="B273" s="236" t="s">
        <v>162</v>
      </c>
      <c r="C273" s="338"/>
    </row>
    <row r="274" spans="1:3">
      <c r="A274" s="231" t="s">
        <v>232</v>
      </c>
      <c r="B274" s="232" t="s">
        <v>502</v>
      </c>
      <c r="C274" s="233" t="s">
        <v>387</v>
      </c>
    </row>
    <row r="275" spans="1:3">
      <c r="A275" s="234" t="s">
        <v>233</v>
      </c>
      <c r="B275" s="230" t="s">
        <v>503</v>
      </c>
      <c r="C275" s="337" t="s">
        <v>501</v>
      </c>
    </row>
    <row r="276" spans="1:3">
      <c r="A276" s="234" t="s">
        <v>389</v>
      </c>
      <c r="B276" s="230" t="s">
        <v>463</v>
      </c>
      <c r="C276" s="337"/>
    </row>
    <row r="277" spans="1:3" ht="15.75" thickBot="1">
      <c r="A277" s="235" t="s">
        <v>391</v>
      </c>
      <c r="B277" s="236" t="s">
        <v>24</v>
      </c>
      <c r="C277" s="338"/>
    </row>
    <row r="278" spans="1:3">
      <c r="A278" s="231" t="s">
        <v>232</v>
      </c>
      <c r="B278" s="232" t="s">
        <v>506</v>
      </c>
      <c r="C278" s="233" t="s">
        <v>387</v>
      </c>
    </row>
    <row r="279" spans="1:3">
      <c r="A279" s="234" t="s">
        <v>233</v>
      </c>
      <c r="B279" s="230" t="s">
        <v>507</v>
      </c>
      <c r="C279" s="337" t="s">
        <v>508</v>
      </c>
    </row>
    <row r="280" spans="1:3">
      <c r="A280" s="234" t="s">
        <v>389</v>
      </c>
      <c r="B280" s="230" t="s">
        <v>422</v>
      </c>
      <c r="C280" s="337"/>
    </row>
    <row r="281" spans="1:3" ht="15.75" thickBot="1">
      <c r="A281" s="235" t="s">
        <v>391</v>
      </c>
      <c r="B281" s="236" t="s">
        <v>162</v>
      </c>
      <c r="C281" s="338"/>
    </row>
    <row r="282" spans="1:3">
      <c r="A282" s="231" t="s">
        <v>232</v>
      </c>
      <c r="B282" s="232" t="s">
        <v>509</v>
      </c>
      <c r="C282" s="233" t="s">
        <v>387</v>
      </c>
    </row>
    <row r="283" spans="1:3" ht="22.5">
      <c r="A283" s="234" t="s">
        <v>233</v>
      </c>
      <c r="B283" s="230" t="s">
        <v>510</v>
      </c>
      <c r="C283" s="337" t="s">
        <v>434</v>
      </c>
    </row>
    <row r="284" spans="1:3">
      <c r="A284" s="234" t="s">
        <v>389</v>
      </c>
      <c r="B284" s="230" t="s">
        <v>404</v>
      </c>
      <c r="C284" s="337"/>
    </row>
    <row r="285" spans="1:3" ht="15.75" thickBot="1">
      <c r="A285" s="235" t="s">
        <v>391</v>
      </c>
      <c r="B285" s="236" t="s">
        <v>209</v>
      </c>
      <c r="C285" s="338"/>
    </row>
    <row r="286" spans="1:3">
      <c r="A286" s="231" t="s">
        <v>232</v>
      </c>
      <c r="B286" s="232" t="s">
        <v>515</v>
      </c>
      <c r="C286" s="233" t="s">
        <v>387</v>
      </c>
    </row>
    <row r="287" spans="1:3">
      <c r="A287" s="234" t="s">
        <v>233</v>
      </c>
      <c r="B287" s="230" t="s">
        <v>516</v>
      </c>
      <c r="C287" s="337" t="s">
        <v>517</v>
      </c>
    </row>
    <row r="288" spans="1:3">
      <c r="A288" s="234" t="s">
        <v>389</v>
      </c>
      <c r="B288" s="193" t="s">
        <v>450</v>
      </c>
      <c r="C288" s="337"/>
    </row>
    <row r="289" spans="1:3" ht="15.75" thickBot="1">
      <c r="A289" s="235" t="s">
        <v>391</v>
      </c>
      <c r="B289" s="236" t="s">
        <v>26</v>
      </c>
      <c r="C289" s="338"/>
    </row>
    <row r="290" spans="1:3">
      <c r="A290" s="231" t="s">
        <v>232</v>
      </c>
      <c r="B290" s="232" t="s">
        <v>518</v>
      </c>
      <c r="C290" s="233" t="s">
        <v>387</v>
      </c>
    </row>
    <row r="291" spans="1:3">
      <c r="A291" s="234" t="s">
        <v>233</v>
      </c>
      <c r="B291" s="230" t="s">
        <v>519</v>
      </c>
      <c r="C291" s="337" t="s">
        <v>520</v>
      </c>
    </row>
    <row r="292" spans="1:3">
      <c r="A292" s="234" t="s">
        <v>389</v>
      </c>
      <c r="B292" s="193" t="s">
        <v>450</v>
      </c>
      <c r="C292" s="337"/>
    </row>
    <row r="293" spans="1:3" ht="15.75" thickBot="1">
      <c r="A293" s="235" t="s">
        <v>391</v>
      </c>
      <c r="B293" s="236" t="s">
        <v>24</v>
      </c>
      <c r="C293" s="338"/>
    </row>
    <row r="294" spans="1:3">
      <c r="A294" s="231" t="s">
        <v>232</v>
      </c>
      <c r="B294" s="232" t="s">
        <v>521</v>
      </c>
      <c r="C294" s="233" t="s">
        <v>387</v>
      </c>
    </row>
    <row r="295" spans="1:3">
      <c r="A295" s="234" t="s">
        <v>233</v>
      </c>
      <c r="B295" s="230" t="s">
        <v>522</v>
      </c>
      <c r="C295" s="337" t="s">
        <v>523</v>
      </c>
    </row>
    <row r="296" spans="1:3">
      <c r="A296" s="234" t="s">
        <v>389</v>
      </c>
      <c r="B296" s="193" t="s">
        <v>450</v>
      </c>
      <c r="C296" s="337"/>
    </row>
    <row r="297" spans="1:3" ht="15.75" thickBot="1">
      <c r="A297" s="235" t="s">
        <v>391</v>
      </c>
      <c r="B297" s="236" t="s">
        <v>24</v>
      </c>
      <c r="C297" s="338"/>
    </row>
    <row r="298" spans="1:3">
      <c r="A298" s="231" t="s">
        <v>232</v>
      </c>
      <c r="B298" s="232" t="s">
        <v>524</v>
      </c>
      <c r="C298" s="233" t="s">
        <v>387</v>
      </c>
    </row>
    <row r="299" spans="1:3">
      <c r="A299" s="234" t="s">
        <v>233</v>
      </c>
      <c r="B299" s="230" t="s">
        <v>153</v>
      </c>
      <c r="C299" s="337" t="s">
        <v>525</v>
      </c>
    </row>
    <row r="300" spans="1:3">
      <c r="A300" s="234" t="s">
        <v>389</v>
      </c>
      <c r="B300" s="230" t="s">
        <v>438</v>
      </c>
      <c r="C300" s="337"/>
    </row>
    <row r="301" spans="1:3" ht="15.75" thickBot="1">
      <c r="A301" s="235" t="s">
        <v>391</v>
      </c>
      <c r="B301" s="236" t="s">
        <v>162</v>
      </c>
      <c r="C301" s="338"/>
    </row>
    <row r="302" spans="1:3">
      <c r="A302" s="231" t="s">
        <v>232</v>
      </c>
      <c r="B302" s="232" t="s">
        <v>526</v>
      </c>
      <c r="C302" s="233" t="s">
        <v>387</v>
      </c>
    </row>
    <row r="303" spans="1:3" ht="22.5">
      <c r="A303" s="234" t="s">
        <v>233</v>
      </c>
      <c r="B303" s="230" t="s">
        <v>527</v>
      </c>
      <c r="C303" s="337" t="s">
        <v>528</v>
      </c>
    </row>
    <row r="304" spans="1:3">
      <c r="A304" s="234" t="s">
        <v>389</v>
      </c>
      <c r="B304" s="230" t="s">
        <v>404</v>
      </c>
      <c r="C304" s="337"/>
    </row>
    <row r="305" spans="1:3" ht="15.75" thickBot="1">
      <c r="A305" s="235" t="s">
        <v>391</v>
      </c>
      <c r="B305" s="236" t="s">
        <v>209</v>
      </c>
      <c r="C305" s="338"/>
    </row>
    <row r="306" spans="1:3">
      <c r="A306" s="231" t="s">
        <v>232</v>
      </c>
      <c r="B306" s="232" t="s">
        <v>529</v>
      </c>
      <c r="C306" s="233" t="s">
        <v>387</v>
      </c>
    </row>
    <row r="307" spans="1:3" ht="22.5">
      <c r="A307" s="234" t="s">
        <v>233</v>
      </c>
      <c r="B307" s="230" t="s">
        <v>530</v>
      </c>
      <c r="C307" s="334" t="s">
        <v>424</v>
      </c>
    </row>
    <row r="308" spans="1:3">
      <c r="A308" s="234" t="s">
        <v>389</v>
      </c>
      <c r="B308" s="230" t="s">
        <v>425</v>
      </c>
      <c r="C308" s="335"/>
    </row>
    <row r="309" spans="1:3" ht="15.75" thickBot="1">
      <c r="A309" s="235" t="s">
        <v>391</v>
      </c>
      <c r="B309" s="236" t="s">
        <v>162</v>
      </c>
      <c r="C309" s="336"/>
    </row>
    <row r="310" spans="1:3">
      <c r="A310" s="231" t="s">
        <v>232</v>
      </c>
      <c r="B310" s="232" t="s">
        <v>531</v>
      </c>
      <c r="C310" s="233" t="s">
        <v>387</v>
      </c>
    </row>
    <row r="311" spans="1:3">
      <c r="A311" s="234" t="s">
        <v>233</v>
      </c>
      <c r="B311" s="230" t="s">
        <v>532</v>
      </c>
      <c r="C311" s="334" t="s">
        <v>533</v>
      </c>
    </row>
    <row r="312" spans="1:3">
      <c r="A312" s="234" t="s">
        <v>389</v>
      </c>
      <c r="B312" s="230" t="s">
        <v>489</v>
      </c>
      <c r="C312" s="335"/>
    </row>
    <row r="313" spans="1:3" ht="15.75" thickBot="1">
      <c r="A313" s="235" t="s">
        <v>391</v>
      </c>
      <c r="B313" s="236" t="s">
        <v>209</v>
      </c>
      <c r="C313" s="336"/>
    </row>
    <row r="314" spans="1:3">
      <c r="A314" s="231" t="s">
        <v>232</v>
      </c>
      <c r="B314" s="232" t="s">
        <v>534</v>
      </c>
      <c r="C314" s="233" t="s">
        <v>387</v>
      </c>
    </row>
    <row r="315" spans="1:3">
      <c r="A315" s="234" t="s">
        <v>233</v>
      </c>
      <c r="B315" s="230" t="s">
        <v>535</v>
      </c>
      <c r="C315" s="337" t="s">
        <v>446</v>
      </c>
    </row>
    <row r="316" spans="1:3">
      <c r="A316" s="234" t="s">
        <v>389</v>
      </c>
      <c r="B316" s="230" t="s">
        <v>404</v>
      </c>
      <c r="C316" s="337"/>
    </row>
    <row r="317" spans="1:3" ht="15.75" thickBot="1">
      <c r="A317" s="235" t="s">
        <v>391</v>
      </c>
      <c r="B317" s="236" t="s">
        <v>162</v>
      </c>
      <c r="C317" s="338"/>
    </row>
    <row r="318" spans="1:3">
      <c r="A318" s="231" t="s">
        <v>232</v>
      </c>
      <c r="B318" s="232" t="s">
        <v>541</v>
      </c>
      <c r="C318" s="233" t="s">
        <v>387</v>
      </c>
    </row>
    <row r="319" spans="1:3">
      <c r="A319" s="234" t="s">
        <v>233</v>
      </c>
      <c r="B319" s="230" t="s">
        <v>542</v>
      </c>
      <c r="C319" s="334" t="s">
        <v>543</v>
      </c>
    </row>
    <row r="320" spans="1:3">
      <c r="A320" s="234" t="s">
        <v>389</v>
      </c>
      <c r="B320" s="230" t="s">
        <v>450</v>
      </c>
      <c r="C320" s="335"/>
    </row>
    <row r="321" spans="1:3" ht="15.75" thickBot="1">
      <c r="A321" s="235" t="s">
        <v>391</v>
      </c>
      <c r="B321" s="236" t="s">
        <v>24</v>
      </c>
      <c r="C321" s="336"/>
    </row>
    <row r="322" spans="1:3">
      <c r="A322" s="231" t="s">
        <v>232</v>
      </c>
      <c r="B322" s="232" t="s">
        <v>550</v>
      </c>
      <c r="C322" s="233" t="s">
        <v>387</v>
      </c>
    </row>
    <row r="323" spans="1:3">
      <c r="A323" s="234" t="s">
        <v>233</v>
      </c>
      <c r="B323" s="230" t="s">
        <v>551</v>
      </c>
      <c r="C323" s="334" t="s">
        <v>552</v>
      </c>
    </row>
    <row r="324" spans="1:3">
      <c r="A324" s="234" t="s">
        <v>389</v>
      </c>
      <c r="B324" s="230" t="s">
        <v>439</v>
      </c>
      <c r="C324" s="335"/>
    </row>
    <row r="325" spans="1:3" ht="15.75" thickBot="1">
      <c r="A325" s="235" t="s">
        <v>391</v>
      </c>
      <c r="B325" s="236" t="s">
        <v>24</v>
      </c>
      <c r="C325" s="336"/>
    </row>
    <row r="326" spans="1:3">
      <c r="A326" s="231" t="s">
        <v>232</v>
      </c>
      <c r="B326" s="232" t="s">
        <v>553</v>
      </c>
      <c r="C326" s="233" t="s">
        <v>387</v>
      </c>
    </row>
    <row r="327" spans="1:3">
      <c r="A327" s="234" t="s">
        <v>233</v>
      </c>
      <c r="B327" s="230" t="s">
        <v>554</v>
      </c>
      <c r="C327" s="334" t="s">
        <v>555</v>
      </c>
    </row>
    <row r="328" spans="1:3">
      <c r="A328" s="234" t="s">
        <v>389</v>
      </c>
      <c r="B328" s="230" t="s">
        <v>450</v>
      </c>
      <c r="C328" s="335"/>
    </row>
    <row r="329" spans="1:3" ht="15.75" thickBot="1">
      <c r="A329" s="235" t="s">
        <v>391</v>
      </c>
      <c r="B329" s="236" t="s">
        <v>26</v>
      </c>
      <c r="C329" s="336"/>
    </row>
    <row r="330" spans="1:3">
      <c r="A330" s="231" t="s">
        <v>232</v>
      </c>
      <c r="B330" s="232" t="s">
        <v>558</v>
      </c>
      <c r="C330" s="233" t="s">
        <v>556</v>
      </c>
    </row>
    <row r="331" spans="1:3">
      <c r="A331" s="234" t="s">
        <v>233</v>
      </c>
      <c r="B331" s="230" t="s">
        <v>204</v>
      </c>
      <c r="C331" s="334" t="s">
        <v>559</v>
      </c>
    </row>
    <row r="332" spans="1:3">
      <c r="A332" s="234" t="s">
        <v>389</v>
      </c>
      <c r="B332" s="230" t="s">
        <v>450</v>
      </c>
      <c r="C332" s="335"/>
    </row>
    <row r="333" spans="1:3" ht="15.75" thickBot="1">
      <c r="A333" s="235" t="s">
        <v>391</v>
      </c>
      <c r="B333" s="236" t="s">
        <v>24</v>
      </c>
      <c r="C333" s="336"/>
    </row>
    <row r="334" spans="1:3">
      <c r="A334" s="231" t="s">
        <v>232</v>
      </c>
      <c r="B334" s="232" t="s">
        <v>560</v>
      </c>
      <c r="C334" s="233" t="s">
        <v>556</v>
      </c>
    </row>
    <row r="335" spans="1:3">
      <c r="A335" s="234" t="s">
        <v>233</v>
      </c>
      <c r="B335" s="230" t="s">
        <v>561</v>
      </c>
      <c r="C335" s="334" t="s">
        <v>562</v>
      </c>
    </row>
    <row r="336" spans="1:3">
      <c r="A336" s="234" t="s">
        <v>389</v>
      </c>
      <c r="B336" s="230" t="s">
        <v>450</v>
      </c>
      <c r="C336" s="335"/>
    </row>
    <row r="337" spans="1:3" ht="15.75" thickBot="1">
      <c r="A337" s="235" t="s">
        <v>391</v>
      </c>
      <c r="B337" s="236" t="s">
        <v>24</v>
      </c>
      <c r="C337" s="336"/>
    </row>
    <row r="338" spans="1:3">
      <c r="A338" s="231" t="s">
        <v>232</v>
      </c>
      <c r="B338" s="232" t="s">
        <v>574</v>
      </c>
      <c r="C338" s="233" t="s">
        <v>387</v>
      </c>
    </row>
    <row r="339" spans="1:3">
      <c r="A339" s="234" t="s">
        <v>233</v>
      </c>
      <c r="B339" s="230" t="s">
        <v>200</v>
      </c>
      <c r="C339" s="334" t="s">
        <v>575</v>
      </c>
    </row>
    <row r="340" spans="1:3">
      <c r="A340" s="234" t="s">
        <v>389</v>
      </c>
      <c r="B340" s="230" t="s">
        <v>420</v>
      </c>
      <c r="C340" s="335"/>
    </row>
    <row r="341" spans="1:3" ht="15.75" thickBot="1">
      <c r="A341" s="235" t="s">
        <v>391</v>
      </c>
      <c r="B341" s="236" t="s">
        <v>24</v>
      </c>
      <c r="C341" s="336"/>
    </row>
    <row r="342" spans="1:3">
      <c r="A342" s="231" t="s">
        <v>232</v>
      </c>
      <c r="B342" s="232" t="s">
        <v>576</v>
      </c>
      <c r="C342" s="233" t="s">
        <v>387</v>
      </c>
    </row>
    <row r="343" spans="1:3">
      <c r="A343" s="234" t="s">
        <v>233</v>
      </c>
      <c r="B343" s="230" t="s">
        <v>577</v>
      </c>
      <c r="C343" s="334" t="s">
        <v>578</v>
      </c>
    </row>
    <row r="344" spans="1:3">
      <c r="A344" s="234" t="s">
        <v>389</v>
      </c>
      <c r="B344" s="230" t="s">
        <v>452</v>
      </c>
      <c r="C344" s="335"/>
    </row>
    <row r="345" spans="1:3" ht="15.75" thickBot="1">
      <c r="A345" s="235" t="s">
        <v>391</v>
      </c>
      <c r="B345" s="236" t="s">
        <v>162</v>
      </c>
      <c r="C345" s="336"/>
    </row>
    <row r="346" spans="1:3">
      <c r="A346" s="231" t="s">
        <v>232</v>
      </c>
      <c r="B346" s="232" t="s">
        <v>579</v>
      </c>
      <c r="C346" s="233" t="s">
        <v>387</v>
      </c>
    </row>
    <row r="347" spans="1:3">
      <c r="A347" s="234" t="s">
        <v>233</v>
      </c>
      <c r="B347" s="230" t="s">
        <v>580</v>
      </c>
      <c r="C347" s="334" t="s">
        <v>511</v>
      </c>
    </row>
    <row r="348" spans="1:3">
      <c r="A348" s="234" t="s">
        <v>389</v>
      </c>
      <c r="B348" s="230" t="s">
        <v>422</v>
      </c>
      <c r="C348" s="335"/>
    </row>
    <row r="349" spans="1:3" ht="15.75" thickBot="1">
      <c r="A349" s="235" t="s">
        <v>391</v>
      </c>
      <c r="B349" s="236" t="s">
        <v>27</v>
      </c>
      <c r="C349" s="336"/>
    </row>
    <row r="350" spans="1:3">
      <c r="A350" s="231" t="s">
        <v>232</v>
      </c>
      <c r="B350" s="232" t="s">
        <v>581</v>
      </c>
      <c r="C350" s="233" t="s">
        <v>387</v>
      </c>
    </row>
    <row r="351" spans="1:3">
      <c r="A351" s="234" t="s">
        <v>233</v>
      </c>
      <c r="B351" s="230" t="s">
        <v>582</v>
      </c>
      <c r="C351" s="334" t="s">
        <v>583</v>
      </c>
    </row>
    <row r="352" spans="1:3">
      <c r="A352" s="234" t="s">
        <v>389</v>
      </c>
      <c r="B352" s="230" t="s">
        <v>422</v>
      </c>
      <c r="C352" s="335"/>
    </row>
    <row r="353" spans="1:3" ht="15.75" thickBot="1">
      <c r="A353" s="235" t="s">
        <v>391</v>
      </c>
      <c r="B353" s="236" t="s">
        <v>27</v>
      </c>
      <c r="C353" s="336"/>
    </row>
    <row r="354" spans="1:3">
      <c r="A354" s="231" t="s">
        <v>232</v>
      </c>
      <c r="B354" s="232" t="s">
        <v>584</v>
      </c>
      <c r="C354" s="233" t="s">
        <v>387</v>
      </c>
    </row>
    <row r="355" spans="1:3">
      <c r="A355" s="234" t="s">
        <v>233</v>
      </c>
      <c r="B355" s="230" t="s">
        <v>585</v>
      </c>
      <c r="C355" s="334" t="s">
        <v>586</v>
      </c>
    </row>
    <row r="356" spans="1:3">
      <c r="A356" s="234" t="s">
        <v>389</v>
      </c>
      <c r="B356" s="230" t="s">
        <v>399</v>
      </c>
      <c r="C356" s="335"/>
    </row>
    <row r="357" spans="1:3" ht="15.75" thickBot="1">
      <c r="A357" s="235" t="s">
        <v>391</v>
      </c>
      <c r="B357" s="236" t="s">
        <v>24</v>
      </c>
      <c r="C357" s="336"/>
    </row>
    <row r="358" spans="1:3">
      <c r="A358" s="231" t="s">
        <v>232</v>
      </c>
      <c r="B358" s="232" t="s">
        <v>587</v>
      </c>
      <c r="C358" s="233" t="s">
        <v>387</v>
      </c>
    </row>
    <row r="359" spans="1:3">
      <c r="A359" s="234" t="s">
        <v>233</v>
      </c>
      <c r="B359" s="230" t="s">
        <v>588</v>
      </c>
      <c r="C359" s="334" t="s">
        <v>589</v>
      </c>
    </row>
    <row r="360" spans="1:3">
      <c r="A360" s="234" t="s">
        <v>389</v>
      </c>
      <c r="B360" s="230" t="s">
        <v>423</v>
      </c>
      <c r="C360" s="335"/>
    </row>
    <row r="361" spans="1:3" ht="15.75" thickBot="1">
      <c r="A361" s="235" t="s">
        <v>391</v>
      </c>
      <c r="B361" s="236" t="s">
        <v>27</v>
      </c>
      <c r="C361" s="336"/>
    </row>
    <row r="362" spans="1:3">
      <c r="A362" s="231" t="s">
        <v>232</v>
      </c>
      <c r="B362" s="232" t="s">
        <v>2038</v>
      </c>
      <c r="C362" s="233" t="s">
        <v>387</v>
      </c>
    </row>
    <row r="363" spans="1:3">
      <c r="A363" s="234" t="s">
        <v>233</v>
      </c>
      <c r="B363" s="230" t="s">
        <v>1310</v>
      </c>
      <c r="C363" s="334" t="s">
        <v>2039</v>
      </c>
    </row>
    <row r="364" spans="1:3">
      <c r="A364" s="234" t="s">
        <v>389</v>
      </c>
      <c r="B364" s="230" t="s">
        <v>452</v>
      </c>
      <c r="C364" s="335"/>
    </row>
    <row r="365" spans="1:3" ht="15.75" thickBot="1">
      <c r="A365" s="235" t="s">
        <v>391</v>
      </c>
      <c r="B365" s="236" t="s">
        <v>24</v>
      </c>
      <c r="C365" s="336"/>
    </row>
    <row r="366" spans="1:3">
      <c r="A366" s="231" t="s">
        <v>232</v>
      </c>
      <c r="B366" s="232" t="s">
        <v>2040</v>
      </c>
      <c r="C366" s="233" t="s">
        <v>556</v>
      </c>
    </row>
    <row r="367" spans="1:3" ht="22.5">
      <c r="A367" s="234" t="s">
        <v>233</v>
      </c>
      <c r="B367" s="230" t="s">
        <v>1131</v>
      </c>
      <c r="C367" s="334" t="s">
        <v>2041</v>
      </c>
    </row>
    <row r="368" spans="1:3">
      <c r="A368" s="234" t="s">
        <v>389</v>
      </c>
      <c r="B368" s="230" t="s">
        <v>2042</v>
      </c>
      <c r="C368" s="335"/>
    </row>
    <row r="369" spans="1:3" ht="15.75" thickBot="1">
      <c r="A369" s="235" t="s">
        <v>391</v>
      </c>
      <c r="B369" s="236" t="s">
        <v>26</v>
      </c>
      <c r="C369" s="336"/>
    </row>
    <row r="370" spans="1:3">
      <c r="A370" s="231" t="s">
        <v>232</v>
      </c>
      <c r="B370" s="232" t="s">
        <v>2043</v>
      </c>
      <c r="C370" s="233" t="s">
        <v>556</v>
      </c>
    </row>
    <row r="371" spans="1:3">
      <c r="A371" s="234" t="s">
        <v>233</v>
      </c>
      <c r="B371" s="230" t="s">
        <v>1145</v>
      </c>
      <c r="C371" s="334" t="s">
        <v>2044</v>
      </c>
    </row>
    <row r="372" spans="1:3">
      <c r="A372" s="234" t="s">
        <v>389</v>
      </c>
      <c r="B372" s="230" t="s">
        <v>2042</v>
      </c>
      <c r="C372" s="335"/>
    </row>
    <row r="373" spans="1:3" ht="15.75" thickBot="1">
      <c r="A373" s="235" t="s">
        <v>391</v>
      </c>
      <c r="B373" s="236" t="s">
        <v>24</v>
      </c>
      <c r="C373" s="336"/>
    </row>
    <row r="374" spans="1:3">
      <c r="A374" s="231" t="s">
        <v>232</v>
      </c>
      <c r="B374" s="232" t="s">
        <v>2045</v>
      </c>
      <c r="C374" s="233" t="s">
        <v>556</v>
      </c>
    </row>
    <row r="375" spans="1:3">
      <c r="A375" s="234" t="s">
        <v>233</v>
      </c>
      <c r="B375" s="230" t="s">
        <v>1148</v>
      </c>
      <c r="C375" s="334" t="s">
        <v>2046</v>
      </c>
    </row>
    <row r="376" spans="1:3">
      <c r="A376" s="234" t="s">
        <v>389</v>
      </c>
      <c r="B376" s="230" t="s">
        <v>2042</v>
      </c>
      <c r="C376" s="335"/>
    </row>
    <row r="377" spans="1:3" ht="15.75" thickBot="1">
      <c r="A377" s="235" t="s">
        <v>391</v>
      </c>
      <c r="B377" s="236" t="s">
        <v>24</v>
      </c>
      <c r="C377" s="336"/>
    </row>
    <row r="378" spans="1:3">
      <c r="A378" s="231" t="s">
        <v>232</v>
      </c>
      <c r="B378" s="232" t="s">
        <v>2047</v>
      </c>
      <c r="C378" s="233" t="s">
        <v>556</v>
      </c>
    </row>
    <row r="379" spans="1:3">
      <c r="A379" s="234" t="s">
        <v>233</v>
      </c>
      <c r="B379" s="230" t="s">
        <v>2048</v>
      </c>
      <c r="C379" s="334" t="s">
        <v>2049</v>
      </c>
    </row>
    <row r="380" spans="1:3">
      <c r="A380" s="234" t="s">
        <v>389</v>
      </c>
      <c r="B380" s="230" t="s">
        <v>2042</v>
      </c>
      <c r="C380" s="335"/>
    </row>
    <row r="381" spans="1:3" ht="15.75" thickBot="1">
      <c r="A381" s="235" t="s">
        <v>391</v>
      </c>
      <c r="B381" s="236" t="s">
        <v>24</v>
      </c>
      <c r="C381" s="336"/>
    </row>
    <row r="382" spans="1:3">
      <c r="A382" s="231" t="s">
        <v>232</v>
      </c>
      <c r="B382" s="232" t="s">
        <v>2050</v>
      </c>
      <c r="C382" s="233" t="s">
        <v>556</v>
      </c>
    </row>
    <row r="383" spans="1:3">
      <c r="A383" s="234" t="s">
        <v>233</v>
      </c>
      <c r="B383" s="230" t="s">
        <v>1154</v>
      </c>
      <c r="C383" s="334" t="s">
        <v>2051</v>
      </c>
    </row>
    <row r="384" spans="1:3">
      <c r="A384" s="234" t="s">
        <v>389</v>
      </c>
      <c r="B384" s="230" t="s">
        <v>2042</v>
      </c>
      <c r="C384" s="335"/>
    </row>
    <row r="385" spans="1:3" ht="15.75" thickBot="1">
      <c r="A385" s="235" t="s">
        <v>391</v>
      </c>
      <c r="B385" s="236" t="s">
        <v>24</v>
      </c>
      <c r="C385" s="336"/>
    </row>
    <row r="386" spans="1:3">
      <c r="A386" s="231" t="s">
        <v>232</v>
      </c>
      <c r="B386" s="232" t="s">
        <v>2052</v>
      </c>
      <c r="C386" s="233" t="s">
        <v>556</v>
      </c>
    </row>
    <row r="387" spans="1:3" ht="22.5">
      <c r="A387" s="234" t="s">
        <v>233</v>
      </c>
      <c r="B387" s="230" t="s">
        <v>1157</v>
      </c>
      <c r="C387" s="334" t="s">
        <v>2053</v>
      </c>
    </row>
    <row r="388" spans="1:3">
      <c r="A388" s="234" t="s">
        <v>389</v>
      </c>
      <c r="B388" s="230" t="s">
        <v>2042</v>
      </c>
      <c r="C388" s="335"/>
    </row>
    <row r="389" spans="1:3" ht="15.75" thickBot="1">
      <c r="A389" s="235" t="s">
        <v>391</v>
      </c>
      <c r="B389" s="236" t="s">
        <v>24</v>
      </c>
      <c r="C389" s="336"/>
    </row>
    <row r="390" spans="1:3">
      <c r="A390" s="231" t="s">
        <v>232</v>
      </c>
      <c r="B390" s="232" t="s">
        <v>2054</v>
      </c>
      <c r="C390" s="233" t="s">
        <v>556</v>
      </c>
    </row>
    <row r="391" spans="1:3" ht="22.5">
      <c r="A391" s="234" t="s">
        <v>233</v>
      </c>
      <c r="B391" s="230" t="s">
        <v>1160</v>
      </c>
      <c r="C391" s="334" t="s">
        <v>2055</v>
      </c>
    </row>
    <row r="392" spans="1:3">
      <c r="A392" s="234" t="s">
        <v>389</v>
      </c>
      <c r="B392" s="230" t="s">
        <v>2042</v>
      </c>
      <c r="C392" s="335"/>
    </row>
    <row r="393" spans="1:3" ht="15.75" thickBot="1">
      <c r="A393" s="235" t="s">
        <v>391</v>
      </c>
      <c r="B393" s="236" t="s">
        <v>24</v>
      </c>
      <c r="C393" s="336"/>
    </row>
    <row r="394" spans="1:3">
      <c r="A394" s="231" t="s">
        <v>232</v>
      </c>
      <c r="B394" s="232" t="s">
        <v>2056</v>
      </c>
      <c r="C394" s="233" t="s">
        <v>556</v>
      </c>
    </row>
    <row r="395" spans="1:3">
      <c r="A395" s="234" t="s">
        <v>233</v>
      </c>
      <c r="B395" s="230" t="s">
        <v>1163</v>
      </c>
      <c r="C395" s="334" t="s">
        <v>2057</v>
      </c>
    </row>
    <row r="396" spans="1:3">
      <c r="A396" s="234" t="s">
        <v>389</v>
      </c>
      <c r="B396" s="230" t="s">
        <v>2042</v>
      </c>
      <c r="C396" s="335"/>
    </row>
    <row r="397" spans="1:3" ht="15.75" thickBot="1">
      <c r="A397" s="235" t="s">
        <v>391</v>
      </c>
      <c r="B397" s="236" t="s">
        <v>24</v>
      </c>
      <c r="C397" s="336"/>
    </row>
    <row r="398" spans="1:3">
      <c r="A398" s="231" t="s">
        <v>232</v>
      </c>
      <c r="B398" s="232" t="s">
        <v>2058</v>
      </c>
      <c r="C398" s="233" t="s">
        <v>556</v>
      </c>
    </row>
    <row r="399" spans="1:3">
      <c r="A399" s="234" t="s">
        <v>233</v>
      </c>
      <c r="B399" s="230" t="s">
        <v>2059</v>
      </c>
      <c r="C399" s="334" t="s">
        <v>2060</v>
      </c>
    </row>
    <row r="400" spans="1:3">
      <c r="A400" s="234" t="s">
        <v>389</v>
      </c>
      <c r="B400" s="230" t="s">
        <v>2042</v>
      </c>
      <c r="C400" s="335"/>
    </row>
    <row r="401" spans="1:3" ht="15.75" thickBot="1">
      <c r="A401" s="235" t="s">
        <v>391</v>
      </c>
      <c r="B401" s="236" t="s">
        <v>24</v>
      </c>
      <c r="C401" s="336"/>
    </row>
    <row r="402" spans="1:3">
      <c r="A402" s="231" t="s">
        <v>232</v>
      </c>
      <c r="B402" s="232" t="s">
        <v>2061</v>
      </c>
      <c r="C402" s="233" t="s">
        <v>556</v>
      </c>
    </row>
    <row r="403" spans="1:3">
      <c r="A403" s="234" t="s">
        <v>233</v>
      </c>
      <c r="B403" s="230" t="s">
        <v>1169</v>
      </c>
      <c r="C403" s="334" t="s">
        <v>2062</v>
      </c>
    </row>
    <row r="404" spans="1:3">
      <c r="A404" s="234" t="s">
        <v>389</v>
      </c>
      <c r="B404" s="230" t="s">
        <v>2042</v>
      </c>
      <c r="C404" s="335"/>
    </row>
    <row r="405" spans="1:3" ht="15.75" thickBot="1">
      <c r="A405" s="235" t="s">
        <v>391</v>
      </c>
      <c r="B405" s="236" t="s">
        <v>24</v>
      </c>
      <c r="C405" s="336"/>
    </row>
    <row r="406" spans="1:3">
      <c r="A406" s="231" t="s">
        <v>232</v>
      </c>
      <c r="B406" s="232" t="s">
        <v>2063</v>
      </c>
      <c r="C406" s="233" t="s">
        <v>556</v>
      </c>
    </row>
    <row r="407" spans="1:3">
      <c r="A407" s="234" t="s">
        <v>233</v>
      </c>
      <c r="B407" s="230" t="s">
        <v>1172</v>
      </c>
      <c r="C407" s="334" t="s">
        <v>2064</v>
      </c>
    </row>
    <row r="408" spans="1:3">
      <c r="A408" s="234" t="s">
        <v>389</v>
      </c>
      <c r="B408" s="230" t="s">
        <v>2042</v>
      </c>
      <c r="C408" s="335"/>
    </row>
    <row r="409" spans="1:3" ht="15.75" thickBot="1">
      <c r="A409" s="235" t="s">
        <v>391</v>
      </c>
      <c r="B409" s="236" t="s">
        <v>24</v>
      </c>
      <c r="C409" s="336"/>
    </row>
    <row r="410" spans="1:3">
      <c r="A410" s="231" t="s">
        <v>232</v>
      </c>
      <c r="B410" s="232" t="s">
        <v>2065</v>
      </c>
      <c r="C410" s="233" t="s">
        <v>556</v>
      </c>
    </row>
    <row r="411" spans="1:3">
      <c r="A411" s="234" t="s">
        <v>233</v>
      </c>
      <c r="B411" s="230" t="s">
        <v>1175</v>
      </c>
      <c r="C411" s="334" t="s">
        <v>2066</v>
      </c>
    </row>
    <row r="412" spans="1:3">
      <c r="A412" s="234" t="s">
        <v>389</v>
      </c>
      <c r="B412" s="230" t="s">
        <v>2042</v>
      </c>
      <c r="C412" s="335"/>
    </row>
    <row r="413" spans="1:3" ht="15.75" thickBot="1">
      <c r="A413" s="235" t="s">
        <v>391</v>
      </c>
      <c r="B413" s="236" t="s">
        <v>24</v>
      </c>
      <c r="C413" s="336"/>
    </row>
    <row r="414" spans="1:3">
      <c r="A414" s="231" t="s">
        <v>232</v>
      </c>
      <c r="B414" s="232" t="s">
        <v>2067</v>
      </c>
      <c r="C414" s="233" t="s">
        <v>556</v>
      </c>
    </row>
    <row r="415" spans="1:3">
      <c r="A415" s="234" t="s">
        <v>233</v>
      </c>
      <c r="B415" s="230" t="s">
        <v>1325</v>
      </c>
      <c r="C415" s="334" t="s">
        <v>2068</v>
      </c>
    </row>
    <row r="416" spans="1:3">
      <c r="A416" s="234" t="s">
        <v>389</v>
      </c>
      <c r="B416" s="230" t="s">
        <v>450</v>
      </c>
      <c r="C416" s="335"/>
    </row>
    <row r="417" spans="1:3" ht="15.75" thickBot="1">
      <c r="A417" s="235" t="s">
        <v>391</v>
      </c>
      <c r="B417" s="236" t="s">
        <v>24</v>
      </c>
      <c r="C417" s="336"/>
    </row>
    <row r="418" spans="1:3">
      <c r="A418" s="231" t="s">
        <v>232</v>
      </c>
      <c r="B418" s="232" t="s">
        <v>2069</v>
      </c>
      <c r="C418" s="233" t="s">
        <v>556</v>
      </c>
    </row>
    <row r="419" spans="1:3" ht="22.5">
      <c r="A419" s="234" t="s">
        <v>233</v>
      </c>
      <c r="B419" s="230" t="s">
        <v>1349</v>
      </c>
      <c r="C419" s="334" t="s">
        <v>2070</v>
      </c>
    </row>
    <row r="420" spans="1:3">
      <c r="A420" s="234" t="s">
        <v>389</v>
      </c>
      <c r="B420" s="230" t="s">
        <v>450</v>
      </c>
      <c r="C420" s="335"/>
    </row>
    <row r="421" spans="1:3" ht="15.75" thickBot="1">
      <c r="A421" s="235" t="s">
        <v>391</v>
      </c>
      <c r="B421" s="236" t="s">
        <v>24</v>
      </c>
      <c r="C421" s="336"/>
    </row>
    <row r="422" spans="1:3">
      <c r="A422" s="231" t="s">
        <v>232</v>
      </c>
      <c r="B422" s="232" t="s">
        <v>2071</v>
      </c>
      <c r="C422" s="233" t="s">
        <v>556</v>
      </c>
    </row>
    <row r="423" spans="1:3" ht="22.5">
      <c r="A423" s="234" t="s">
        <v>233</v>
      </c>
      <c r="B423" s="230" t="s">
        <v>1355</v>
      </c>
      <c r="C423" s="334" t="s">
        <v>543</v>
      </c>
    </row>
    <row r="424" spans="1:3">
      <c r="A424" s="234" t="s">
        <v>389</v>
      </c>
      <c r="B424" s="230" t="s">
        <v>450</v>
      </c>
      <c r="C424" s="335"/>
    </row>
    <row r="425" spans="1:3" ht="15.75" thickBot="1">
      <c r="A425" s="235" t="s">
        <v>391</v>
      </c>
      <c r="B425" s="236" t="s">
        <v>24</v>
      </c>
      <c r="C425" s="336"/>
    </row>
    <row r="426" spans="1:3">
      <c r="A426" s="231" t="s">
        <v>232</v>
      </c>
      <c r="B426" s="232" t="s">
        <v>2072</v>
      </c>
      <c r="C426" s="233" t="s">
        <v>556</v>
      </c>
    </row>
    <row r="427" spans="1:3">
      <c r="A427" s="234" t="s">
        <v>233</v>
      </c>
      <c r="B427" s="230" t="s">
        <v>1360</v>
      </c>
      <c r="C427" s="334" t="s">
        <v>2073</v>
      </c>
    </row>
    <row r="428" spans="1:3">
      <c r="A428" s="234" t="s">
        <v>389</v>
      </c>
      <c r="B428" s="230" t="s">
        <v>450</v>
      </c>
      <c r="C428" s="335"/>
    </row>
    <row r="429" spans="1:3" ht="15.75" thickBot="1">
      <c r="A429" s="235" t="s">
        <v>391</v>
      </c>
      <c r="B429" s="236" t="s">
        <v>24</v>
      </c>
      <c r="C429" s="336"/>
    </row>
    <row r="430" spans="1:3">
      <c r="A430" s="231" t="s">
        <v>232</v>
      </c>
      <c r="B430" s="232" t="s">
        <v>2074</v>
      </c>
      <c r="C430" s="233" t="s">
        <v>556</v>
      </c>
    </row>
    <row r="431" spans="1:3" ht="22.5">
      <c r="A431" s="234" t="s">
        <v>233</v>
      </c>
      <c r="B431" s="230" t="s">
        <v>1435</v>
      </c>
      <c r="C431" s="334" t="s">
        <v>2075</v>
      </c>
    </row>
    <row r="432" spans="1:3">
      <c r="A432" s="234" t="s">
        <v>389</v>
      </c>
      <c r="B432" s="230" t="s">
        <v>452</v>
      </c>
      <c r="C432" s="335"/>
    </row>
    <row r="433" spans="1:3" ht="15.75" thickBot="1">
      <c r="A433" s="235" t="s">
        <v>391</v>
      </c>
      <c r="B433" s="236" t="s">
        <v>24</v>
      </c>
      <c r="C433" s="336"/>
    </row>
    <row r="434" spans="1:3">
      <c r="A434" s="231" t="s">
        <v>232</v>
      </c>
      <c r="B434" s="232" t="s">
        <v>2076</v>
      </c>
      <c r="C434" s="233" t="s">
        <v>556</v>
      </c>
    </row>
    <row r="435" spans="1:3" ht="22.5">
      <c r="A435" s="234" t="s">
        <v>233</v>
      </c>
      <c r="B435" s="230" t="s">
        <v>1223</v>
      </c>
      <c r="C435" s="334" t="s">
        <v>2077</v>
      </c>
    </row>
    <row r="436" spans="1:3">
      <c r="A436" s="234" t="s">
        <v>389</v>
      </c>
      <c r="B436" s="230" t="s">
        <v>404</v>
      </c>
      <c r="C436" s="335"/>
    </row>
    <row r="437" spans="1:3" ht="15.75" thickBot="1">
      <c r="A437" s="235" t="s">
        <v>391</v>
      </c>
      <c r="B437" s="236" t="s">
        <v>209</v>
      </c>
      <c r="C437" s="336"/>
    </row>
    <row r="438" spans="1:3">
      <c r="A438" s="231" t="s">
        <v>232</v>
      </c>
      <c r="B438" s="232" t="s">
        <v>2078</v>
      </c>
      <c r="C438" s="233" t="s">
        <v>556</v>
      </c>
    </row>
    <row r="439" spans="1:3" ht="22.5">
      <c r="A439" s="234" t="s">
        <v>233</v>
      </c>
      <c r="B439" s="230" t="s">
        <v>1223</v>
      </c>
      <c r="C439" s="334" t="s">
        <v>2079</v>
      </c>
    </row>
    <row r="440" spans="1:3">
      <c r="A440" s="234" t="s">
        <v>389</v>
      </c>
      <c r="B440" s="230" t="s">
        <v>449</v>
      </c>
      <c r="C440" s="335"/>
    </row>
    <row r="441" spans="1:3" ht="15.75" thickBot="1">
      <c r="A441" s="235" t="s">
        <v>391</v>
      </c>
      <c r="B441" s="236" t="s">
        <v>209</v>
      </c>
      <c r="C441" s="336"/>
    </row>
    <row r="442" spans="1:3">
      <c r="A442" s="231" t="s">
        <v>232</v>
      </c>
      <c r="B442" s="232" t="s">
        <v>2080</v>
      </c>
      <c r="C442" s="233" t="s">
        <v>556</v>
      </c>
    </row>
    <row r="443" spans="1:3" ht="33.75">
      <c r="A443" s="234" t="s">
        <v>233</v>
      </c>
      <c r="B443" s="230" t="s">
        <v>1265</v>
      </c>
      <c r="C443" s="334" t="s">
        <v>434</v>
      </c>
    </row>
    <row r="444" spans="1:3">
      <c r="A444" s="234" t="s">
        <v>389</v>
      </c>
      <c r="B444" s="230" t="s">
        <v>404</v>
      </c>
      <c r="C444" s="335"/>
    </row>
    <row r="445" spans="1:3" ht="15.75" thickBot="1">
      <c r="A445" s="235" t="s">
        <v>391</v>
      </c>
      <c r="B445" s="236" t="s">
        <v>209</v>
      </c>
      <c r="C445" s="336"/>
    </row>
    <row r="446" spans="1:3">
      <c r="A446" s="231" t="s">
        <v>232</v>
      </c>
      <c r="B446" s="232" t="s">
        <v>2081</v>
      </c>
      <c r="C446" s="233" t="s">
        <v>556</v>
      </c>
    </row>
    <row r="447" spans="1:3" ht="22.5">
      <c r="A447" s="234" t="s">
        <v>233</v>
      </c>
      <c r="B447" s="230" t="s">
        <v>1226</v>
      </c>
      <c r="C447" s="334" t="s">
        <v>2082</v>
      </c>
    </row>
    <row r="448" spans="1:3">
      <c r="A448" s="234" t="s">
        <v>389</v>
      </c>
      <c r="B448" s="230" t="s">
        <v>422</v>
      </c>
      <c r="C448" s="335"/>
    </row>
    <row r="449" spans="1:3" ht="15.75" thickBot="1">
      <c r="A449" s="235" t="s">
        <v>391</v>
      </c>
      <c r="B449" s="236" t="s">
        <v>162</v>
      </c>
      <c r="C449" s="336"/>
    </row>
    <row r="450" spans="1:3">
      <c r="A450" s="231" t="s">
        <v>232</v>
      </c>
      <c r="B450" s="232" t="s">
        <v>2083</v>
      </c>
      <c r="C450" s="233" t="s">
        <v>556</v>
      </c>
    </row>
    <row r="451" spans="1:3" ht="22.5">
      <c r="A451" s="234" t="s">
        <v>233</v>
      </c>
      <c r="B451" s="230" t="s">
        <v>1229</v>
      </c>
      <c r="C451" s="334" t="s">
        <v>2082</v>
      </c>
    </row>
    <row r="452" spans="1:3">
      <c r="A452" s="234" t="s">
        <v>389</v>
      </c>
      <c r="B452" s="230" t="s">
        <v>422</v>
      </c>
      <c r="C452" s="335"/>
    </row>
    <row r="453" spans="1:3" ht="15.75" thickBot="1">
      <c r="A453" s="235" t="s">
        <v>391</v>
      </c>
      <c r="B453" s="236" t="s">
        <v>162</v>
      </c>
      <c r="C453" s="336"/>
    </row>
    <row r="454" spans="1:3">
      <c r="A454" s="231" t="s">
        <v>232</v>
      </c>
      <c r="B454" s="232" t="s">
        <v>2084</v>
      </c>
      <c r="C454" s="233" t="s">
        <v>556</v>
      </c>
    </row>
    <row r="455" spans="1:3">
      <c r="A455" s="234" t="s">
        <v>233</v>
      </c>
      <c r="B455" s="230" t="s">
        <v>2085</v>
      </c>
      <c r="C455" s="334" t="s">
        <v>496</v>
      </c>
    </row>
    <row r="456" spans="1:3">
      <c r="A456" s="234" t="s">
        <v>389</v>
      </c>
      <c r="B456" s="230" t="s">
        <v>450</v>
      </c>
      <c r="C456" s="335"/>
    </row>
    <row r="457" spans="1:3" ht="15.75" thickBot="1">
      <c r="A457" s="235" t="s">
        <v>391</v>
      </c>
      <c r="B457" s="236" t="s">
        <v>24</v>
      </c>
      <c r="C457" s="336"/>
    </row>
    <row r="458" spans="1:3">
      <c r="A458" s="231" t="s">
        <v>232</v>
      </c>
      <c r="B458" s="232" t="s">
        <v>2086</v>
      </c>
      <c r="C458" s="233" t="s">
        <v>556</v>
      </c>
    </row>
    <row r="459" spans="1:3" ht="22.5">
      <c r="A459" s="234" t="s">
        <v>233</v>
      </c>
      <c r="B459" s="230" t="s">
        <v>1426</v>
      </c>
      <c r="C459" s="334" t="s">
        <v>569</v>
      </c>
    </row>
    <row r="460" spans="1:3">
      <c r="A460" s="234" t="s">
        <v>389</v>
      </c>
      <c r="B460" s="230" t="s">
        <v>450</v>
      </c>
      <c r="C460" s="335"/>
    </row>
    <row r="461" spans="1:3" ht="15.75" thickBot="1">
      <c r="A461" s="235" t="s">
        <v>391</v>
      </c>
      <c r="B461" s="236" t="s">
        <v>24</v>
      </c>
      <c r="C461" s="336"/>
    </row>
    <row r="462" spans="1:3">
      <c r="A462" s="231" t="s">
        <v>232</v>
      </c>
      <c r="B462" s="232" t="s">
        <v>2087</v>
      </c>
      <c r="C462" s="233" t="s">
        <v>556</v>
      </c>
    </row>
    <row r="463" spans="1:3">
      <c r="A463" s="234" t="s">
        <v>233</v>
      </c>
      <c r="B463" s="230" t="s">
        <v>2088</v>
      </c>
      <c r="C463" s="334" t="s">
        <v>2089</v>
      </c>
    </row>
    <row r="464" spans="1:3">
      <c r="A464" s="234" t="s">
        <v>389</v>
      </c>
      <c r="B464" s="230" t="s">
        <v>450</v>
      </c>
      <c r="C464" s="335"/>
    </row>
    <row r="465" spans="1:3" ht="15.75" thickBot="1">
      <c r="A465" s="235" t="s">
        <v>391</v>
      </c>
      <c r="B465" s="236" t="s">
        <v>26</v>
      </c>
      <c r="C465" s="336"/>
    </row>
    <row r="466" spans="1:3">
      <c r="A466" s="231" t="s">
        <v>232</v>
      </c>
      <c r="B466" s="232" t="s">
        <v>2090</v>
      </c>
      <c r="C466" s="233" t="s">
        <v>556</v>
      </c>
    </row>
    <row r="467" spans="1:3">
      <c r="A467" s="234" t="s">
        <v>233</v>
      </c>
      <c r="B467" s="230" t="s">
        <v>1486</v>
      </c>
      <c r="C467" s="334" t="s">
        <v>2091</v>
      </c>
    </row>
    <row r="468" spans="1:3">
      <c r="A468" s="234" t="s">
        <v>389</v>
      </c>
      <c r="B468" s="230" t="s">
        <v>450</v>
      </c>
      <c r="C468" s="335"/>
    </row>
    <row r="469" spans="1:3" ht="15.75" thickBot="1">
      <c r="A469" s="235" t="s">
        <v>391</v>
      </c>
      <c r="B469" s="236" t="s">
        <v>26</v>
      </c>
      <c r="C469" s="336"/>
    </row>
    <row r="470" spans="1:3">
      <c r="A470" s="231" t="s">
        <v>232</v>
      </c>
      <c r="B470" s="232" t="s">
        <v>2092</v>
      </c>
      <c r="C470" s="233" t="s">
        <v>556</v>
      </c>
    </row>
    <row r="471" spans="1:3">
      <c r="A471" s="234" t="s">
        <v>233</v>
      </c>
      <c r="B471" s="230" t="s">
        <v>1483</v>
      </c>
      <c r="C471" s="334" t="s">
        <v>2093</v>
      </c>
    </row>
    <row r="472" spans="1:3">
      <c r="A472" s="234" t="s">
        <v>389</v>
      </c>
      <c r="B472" s="230" t="s">
        <v>450</v>
      </c>
      <c r="C472" s="335"/>
    </row>
    <row r="473" spans="1:3" ht="15.75" thickBot="1">
      <c r="A473" s="235" t="s">
        <v>391</v>
      </c>
      <c r="B473" s="236" t="s">
        <v>26</v>
      </c>
      <c r="C473" s="336"/>
    </row>
    <row r="474" spans="1:3">
      <c r="A474" s="231" t="s">
        <v>232</v>
      </c>
      <c r="B474" s="232" t="s">
        <v>2094</v>
      </c>
      <c r="C474" s="233" t="s">
        <v>556</v>
      </c>
    </row>
    <row r="475" spans="1:3">
      <c r="A475" s="234" t="s">
        <v>233</v>
      </c>
      <c r="B475" s="230" t="s">
        <v>1483</v>
      </c>
      <c r="C475" s="334" t="s">
        <v>2095</v>
      </c>
    </row>
    <row r="476" spans="1:3">
      <c r="A476" s="234" t="s">
        <v>389</v>
      </c>
      <c r="B476" s="230" t="s">
        <v>450</v>
      </c>
      <c r="C476" s="335"/>
    </row>
    <row r="477" spans="1:3" ht="15.75" thickBot="1">
      <c r="A477" s="235" t="s">
        <v>391</v>
      </c>
      <c r="B477" s="236" t="s">
        <v>26</v>
      </c>
      <c r="C477" s="336"/>
    </row>
    <row r="478" spans="1:3">
      <c r="A478" s="231" t="s">
        <v>232</v>
      </c>
      <c r="B478" s="232" t="s">
        <v>2096</v>
      </c>
      <c r="C478" s="233" t="s">
        <v>556</v>
      </c>
    </row>
    <row r="479" spans="1:3" ht="22.5">
      <c r="A479" s="234" t="s">
        <v>233</v>
      </c>
      <c r="B479" s="230" t="s">
        <v>1387</v>
      </c>
      <c r="C479" s="334" t="s">
        <v>2097</v>
      </c>
    </row>
    <row r="480" spans="1:3">
      <c r="A480" s="234" t="s">
        <v>389</v>
      </c>
      <c r="B480" s="230" t="s">
        <v>450</v>
      </c>
      <c r="C480" s="335"/>
    </row>
    <row r="481" spans="1:3" ht="15.75" thickBot="1">
      <c r="A481" s="235" t="s">
        <v>391</v>
      </c>
      <c r="B481" s="236" t="s">
        <v>26</v>
      </c>
      <c r="C481" s="336"/>
    </row>
    <row r="482" spans="1:3">
      <c r="A482" s="231" t="s">
        <v>232</v>
      </c>
      <c r="B482" s="232" t="s">
        <v>2098</v>
      </c>
      <c r="C482" s="233" t="s">
        <v>556</v>
      </c>
    </row>
    <row r="483" spans="1:3" ht="22.5">
      <c r="A483" s="234" t="s">
        <v>233</v>
      </c>
      <c r="B483" s="230" t="s">
        <v>2099</v>
      </c>
      <c r="C483" s="334" t="s">
        <v>2100</v>
      </c>
    </row>
    <row r="484" spans="1:3">
      <c r="A484" s="234" t="s">
        <v>389</v>
      </c>
      <c r="B484" s="230" t="s">
        <v>450</v>
      </c>
      <c r="C484" s="335"/>
    </row>
    <row r="485" spans="1:3" ht="15.75" thickBot="1">
      <c r="A485" s="235" t="s">
        <v>391</v>
      </c>
      <c r="B485" s="236" t="s">
        <v>26</v>
      </c>
      <c r="C485" s="336"/>
    </row>
    <row r="486" spans="1:3">
      <c r="A486" s="231" t="s">
        <v>232</v>
      </c>
      <c r="B486" s="232" t="s">
        <v>2101</v>
      </c>
      <c r="C486" s="233" t="s">
        <v>556</v>
      </c>
    </row>
    <row r="487" spans="1:3" ht="22.5">
      <c r="A487" s="234" t="s">
        <v>233</v>
      </c>
      <c r="B487" s="230" t="s">
        <v>1393</v>
      </c>
      <c r="C487" s="334" t="s">
        <v>2102</v>
      </c>
    </row>
    <row r="488" spans="1:3">
      <c r="A488" s="234" t="s">
        <v>389</v>
      </c>
      <c r="B488" s="230" t="s">
        <v>450</v>
      </c>
      <c r="C488" s="335"/>
    </row>
    <row r="489" spans="1:3" ht="15.75" thickBot="1">
      <c r="A489" s="235" t="s">
        <v>391</v>
      </c>
      <c r="B489" s="236" t="s">
        <v>26</v>
      </c>
      <c r="C489" s="336"/>
    </row>
    <row r="490" spans="1:3">
      <c r="A490" s="231" t="s">
        <v>232</v>
      </c>
      <c r="B490" s="232" t="s">
        <v>2103</v>
      </c>
      <c r="C490" s="233" t="s">
        <v>556</v>
      </c>
    </row>
    <row r="491" spans="1:3" ht="22.5">
      <c r="A491" s="234" t="s">
        <v>233</v>
      </c>
      <c r="B491" s="230" t="s">
        <v>1396</v>
      </c>
      <c r="C491" s="334" t="s">
        <v>2104</v>
      </c>
    </row>
    <row r="492" spans="1:3">
      <c r="A492" s="234" t="s">
        <v>389</v>
      </c>
      <c r="B492" s="230" t="s">
        <v>450</v>
      </c>
      <c r="C492" s="335"/>
    </row>
    <row r="493" spans="1:3" ht="15.75" thickBot="1">
      <c r="A493" s="235" t="s">
        <v>391</v>
      </c>
      <c r="B493" s="236" t="s">
        <v>26</v>
      </c>
      <c r="C493" s="336"/>
    </row>
    <row r="494" spans="1:3">
      <c r="A494" s="231" t="s">
        <v>232</v>
      </c>
      <c r="B494" s="232" t="s">
        <v>2105</v>
      </c>
      <c r="C494" s="233" t="s">
        <v>556</v>
      </c>
    </row>
    <row r="495" spans="1:3" ht="22.5">
      <c r="A495" s="234" t="s">
        <v>233</v>
      </c>
      <c r="B495" s="230" t="s">
        <v>1399</v>
      </c>
      <c r="C495" s="334" t="s">
        <v>2106</v>
      </c>
    </row>
    <row r="496" spans="1:3">
      <c r="A496" s="234" t="s">
        <v>389</v>
      </c>
      <c r="B496" s="230" t="s">
        <v>450</v>
      </c>
      <c r="C496" s="335"/>
    </row>
    <row r="497" spans="1:3" ht="15.75" thickBot="1">
      <c r="A497" s="235" t="s">
        <v>391</v>
      </c>
      <c r="B497" s="236" t="s">
        <v>26</v>
      </c>
      <c r="C497" s="336"/>
    </row>
    <row r="498" spans="1:3">
      <c r="A498" s="231" t="s">
        <v>232</v>
      </c>
      <c r="B498" s="232" t="s">
        <v>2107</v>
      </c>
      <c r="C498" s="233" t="s">
        <v>556</v>
      </c>
    </row>
    <row r="499" spans="1:3">
      <c r="A499" s="234" t="s">
        <v>233</v>
      </c>
      <c r="B499" s="230" t="s">
        <v>2108</v>
      </c>
      <c r="C499" s="334" t="s">
        <v>2109</v>
      </c>
    </row>
    <row r="500" spans="1:3">
      <c r="A500" s="234" t="s">
        <v>389</v>
      </c>
      <c r="B500" s="230" t="s">
        <v>450</v>
      </c>
      <c r="C500" s="335"/>
    </row>
    <row r="501" spans="1:3" ht="15.75" thickBot="1">
      <c r="A501" s="235" t="s">
        <v>391</v>
      </c>
      <c r="B501" s="236" t="s">
        <v>24</v>
      </c>
      <c r="C501" s="336"/>
    </row>
    <row r="502" spans="1:3">
      <c r="A502" s="231" t="s">
        <v>232</v>
      </c>
      <c r="B502" s="232" t="s">
        <v>2110</v>
      </c>
      <c r="C502" s="233" t="s">
        <v>556</v>
      </c>
    </row>
    <row r="503" spans="1:3">
      <c r="A503" s="234" t="s">
        <v>233</v>
      </c>
      <c r="B503" s="230" t="s">
        <v>1498</v>
      </c>
      <c r="C503" s="334" t="s">
        <v>2111</v>
      </c>
    </row>
    <row r="504" spans="1:3">
      <c r="A504" s="234" t="s">
        <v>389</v>
      </c>
      <c r="B504" s="230" t="s">
        <v>450</v>
      </c>
      <c r="C504" s="335"/>
    </row>
    <row r="505" spans="1:3" ht="15.75" thickBot="1">
      <c r="A505" s="235" t="s">
        <v>391</v>
      </c>
      <c r="B505" s="236" t="s">
        <v>24</v>
      </c>
      <c r="C505" s="336"/>
    </row>
    <row r="506" spans="1:3">
      <c r="A506" s="231" t="s">
        <v>232</v>
      </c>
      <c r="B506" s="232" t="s">
        <v>2112</v>
      </c>
      <c r="C506" s="233" t="s">
        <v>556</v>
      </c>
    </row>
    <row r="507" spans="1:3">
      <c r="A507" s="234" t="s">
        <v>233</v>
      </c>
      <c r="B507" s="230" t="s">
        <v>1501</v>
      </c>
      <c r="C507" s="334" t="s">
        <v>2113</v>
      </c>
    </row>
    <row r="508" spans="1:3">
      <c r="A508" s="234" t="s">
        <v>389</v>
      </c>
      <c r="B508" s="230" t="s">
        <v>450</v>
      </c>
      <c r="C508" s="335"/>
    </row>
    <row r="509" spans="1:3" ht="15.75" thickBot="1">
      <c r="A509" s="235" t="s">
        <v>391</v>
      </c>
      <c r="B509" s="236" t="s">
        <v>24</v>
      </c>
      <c r="C509" s="336"/>
    </row>
    <row r="510" spans="1:3">
      <c r="A510" s="231" t="s">
        <v>232</v>
      </c>
      <c r="B510" s="232" t="s">
        <v>2114</v>
      </c>
      <c r="C510" s="233" t="s">
        <v>556</v>
      </c>
    </row>
    <row r="511" spans="1:3" ht="90">
      <c r="A511" s="234" t="s">
        <v>233</v>
      </c>
      <c r="B511" s="230" t="s">
        <v>884</v>
      </c>
      <c r="C511" s="334" t="s">
        <v>2115</v>
      </c>
    </row>
    <row r="512" spans="1:3">
      <c r="A512" s="234" t="s">
        <v>389</v>
      </c>
      <c r="B512" s="230" t="s">
        <v>421</v>
      </c>
      <c r="C512" s="335"/>
    </row>
    <row r="513" spans="1:3" ht="15.75" thickBot="1">
      <c r="A513" s="235" t="s">
        <v>391</v>
      </c>
      <c r="B513" s="236" t="s">
        <v>24</v>
      </c>
      <c r="C513" s="336"/>
    </row>
    <row r="514" spans="1:3">
      <c r="A514" s="231" t="s">
        <v>232</v>
      </c>
      <c r="B514" s="232" t="s">
        <v>2116</v>
      </c>
      <c r="C514" s="233" t="s">
        <v>556</v>
      </c>
    </row>
    <row r="515" spans="1:3" ht="22.5">
      <c r="A515" s="234" t="s">
        <v>233</v>
      </c>
      <c r="B515" s="230" t="s">
        <v>836</v>
      </c>
      <c r="C515" s="334" t="s">
        <v>2117</v>
      </c>
    </row>
    <row r="516" spans="1:3">
      <c r="A516" s="234" t="s">
        <v>389</v>
      </c>
      <c r="B516" s="230" t="s">
        <v>398</v>
      </c>
      <c r="C516" s="335"/>
    </row>
    <row r="517" spans="1:3" ht="15.75" thickBot="1">
      <c r="A517" s="235" t="s">
        <v>391</v>
      </c>
      <c r="B517" s="236" t="s">
        <v>162</v>
      </c>
      <c r="C517" s="336"/>
    </row>
    <row r="518" spans="1:3">
      <c r="A518" s="231" t="s">
        <v>232</v>
      </c>
      <c r="B518" s="232" t="s">
        <v>2118</v>
      </c>
      <c r="C518" s="233" t="s">
        <v>556</v>
      </c>
    </row>
    <row r="519" spans="1:3" ht="22.5">
      <c r="A519" s="234" t="s">
        <v>233</v>
      </c>
      <c r="B519" s="230" t="s">
        <v>833</v>
      </c>
      <c r="C519" s="334" t="s">
        <v>2117</v>
      </c>
    </row>
    <row r="520" spans="1:3">
      <c r="A520" s="234" t="s">
        <v>389</v>
      </c>
      <c r="B520" s="230" t="s">
        <v>398</v>
      </c>
      <c r="C520" s="335"/>
    </row>
    <row r="521" spans="1:3" ht="15.75" thickBot="1">
      <c r="A521" s="235" t="s">
        <v>391</v>
      </c>
      <c r="B521" s="236" t="s">
        <v>162</v>
      </c>
      <c r="C521" s="336"/>
    </row>
    <row r="522" spans="1:3">
      <c r="A522" s="231" t="s">
        <v>232</v>
      </c>
      <c r="B522" s="232" t="s">
        <v>2119</v>
      </c>
      <c r="C522" s="233" t="s">
        <v>556</v>
      </c>
    </row>
    <row r="523" spans="1:3" ht="22.5">
      <c r="A523" s="234" t="s">
        <v>233</v>
      </c>
      <c r="B523" s="230" t="s">
        <v>802</v>
      </c>
      <c r="C523" s="334" t="s">
        <v>2120</v>
      </c>
    </row>
    <row r="524" spans="1:3">
      <c r="A524" s="234" t="s">
        <v>389</v>
      </c>
      <c r="B524" s="230" t="s">
        <v>398</v>
      </c>
      <c r="C524" s="335"/>
    </row>
    <row r="525" spans="1:3" ht="15.75" thickBot="1">
      <c r="A525" s="235" t="s">
        <v>391</v>
      </c>
      <c r="B525" s="236" t="s">
        <v>162</v>
      </c>
      <c r="C525" s="336"/>
    </row>
    <row r="526" spans="1:3">
      <c r="A526" s="231"/>
      <c r="B526" s="232" t="s">
        <v>2121</v>
      </c>
      <c r="C526" s="233" t="s">
        <v>556</v>
      </c>
    </row>
    <row r="527" spans="1:3" ht="22.5">
      <c r="A527" s="234" t="s">
        <v>233</v>
      </c>
      <c r="B527" s="230" t="s">
        <v>805</v>
      </c>
      <c r="C527" s="334" t="s">
        <v>2120</v>
      </c>
    </row>
    <row r="528" spans="1:3">
      <c r="A528" s="234" t="s">
        <v>389</v>
      </c>
      <c r="B528" s="230" t="s">
        <v>398</v>
      </c>
      <c r="C528" s="335"/>
    </row>
    <row r="529" spans="1:3" ht="15.75" thickBot="1">
      <c r="A529" s="235" t="s">
        <v>391</v>
      </c>
      <c r="B529" s="236" t="s">
        <v>162</v>
      </c>
      <c r="C529" s="336"/>
    </row>
    <row r="530" spans="1:3">
      <c r="A530" s="231" t="s">
        <v>232</v>
      </c>
      <c r="B530" s="232" t="s">
        <v>2122</v>
      </c>
      <c r="C530" s="233" t="s">
        <v>556</v>
      </c>
    </row>
    <row r="531" spans="1:3">
      <c r="A531" s="234" t="s">
        <v>233</v>
      </c>
      <c r="B531" s="230" t="s">
        <v>808</v>
      </c>
      <c r="C531" s="334" t="s">
        <v>2123</v>
      </c>
    </row>
    <row r="532" spans="1:3">
      <c r="A532" s="234" t="s">
        <v>389</v>
      </c>
      <c r="B532" s="230" t="s">
        <v>416</v>
      </c>
      <c r="C532" s="335"/>
    </row>
    <row r="533" spans="1:3" ht="15.75" thickBot="1">
      <c r="A533" s="235" t="s">
        <v>391</v>
      </c>
      <c r="B533" s="236" t="s">
        <v>162</v>
      </c>
      <c r="C533" s="336"/>
    </row>
    <row r="534" spans="1:3">
      <c r="A534" s="231"/>
      <c r="B534" s="232" t="s">
        <v>2124</v>
      </c>
      <c r="C534" s="233" t="s">
        <v>556</v>
      </c>
    </row>
    <row r="535" spans="1:3">
      <c r="A535" s="234" t="s">
        <v>233</v>
      </c>
      <c r="B535" s="230" t="s">
        <v>811</v>
      </c>
      <c r="C535" s="334" t="s">
        <v>2123</v>
      </c>
    </row>
    <row r="536" spans="1:3">
      <c r="A536" s="234" t="s">
        <v>389</v>
      </c>
      <c r="B536" s="230" t="s">
        <v>416</v>
      </c>
      <c r="C536" s="335"/>
    </row>
    <row r="537" spans="1:3" ht="15.75" thickBot="1">
      <c r="A537" s="235" t="s">
        <v>391</v>
      </c>
      <c r="B537" s="236" t="s">
        <v>162</v>
      </c>
      <c r="C537" s="336"/>
    </row>
    <row r="538" spans="1:3">
      <c r="A538" s="231" t="s">
        <v>232</v>
      </c>
      <c r="B538" s="232" t="s">
        <v>2125</v>
      </c>
      <c r="C538" s="233" t="s">
        <v>556</v>
      </c>
    </row>
    <row r="539" spans="1:3" ht="22.5">
      <c r="A539" s="234" t="s">
        <v>233</v>
      </c>
      <c r="B539" s="230" t="s">
        <v>2126</v>
      </c>
      <c r="C539" s="334" t="s">
        <v>2127</v>
      </c>
    </row>
    <row r="540" spans="1:3">
      <c r="A540" s="234" t="s">
        <v>389</v>
      </c>
      <c r="B540" s="230" t="s">
        <v>450</v>
      </c>
      <c r="C540" s="335"/>
    </row>
    <row r="541" spans="1:3" ht="15.75" thickBot="1">
      <c r="A541" s="235" t="s">
        <v>391</v>
      </c>
      <c r="B541" s="236" t="s">
        <v>24</v>
      </c>
      <c r="C541" s="336"/>
    </row>
    <row r="542" spans="1:3">
      <c r="A542" s="231" t="s">
        <v>232</v>
      </c>
      <c r="B542" s="232" t="s">
        <v>2128</v>
      </c>
      <c r="C542" s="233" t="s">
        <v>556</v>
      </c>
    </row>
    <row r="543" spans="1:3">
      <c r="A543" s="234" t="s">
        <v>233</v>
      </c>
      <c r="B543" s="230" t="s">
        <v>877</v>
      </c>
      <c r="C543" s="334" t="s">
        <v>2129</v>
      </c>
    </row>
    <row r="544" spans="1:3">
      <c r="A544" s="234" t="s">
        <v>389</v>
      </c>
      <c r="B544" s="230" t="s">
        <v>420</v>
      </c>
      <c r="C544" s="335"/>
    </row>
    <row r="545" spans="1:3" ht="15.75" thickBot="1">
      <c r="A545" s="235" t="s">
        <v>391</v>
      </c>
      <c r="B545" s="236" t="s">
        <v>24</v>
      </c>
      <c r="C545" s="336"/>
    </row>
    <row r="546" spans="1:3">
      <c r="A546" s="231" t="s">
        <v>232</v>
      </c>
      <c r="B546" s="232" t="s">
        <v>2130</v>
      </c>
      <c r="C546" s="233" t="s">
        <v>556</v>
      </c>
    </row>
    <row r="547" spans="1:3">
      <c r="A547" s="234" t="s">
        <v>233</v>
      </c>
      <c r="B547" s="230" t="s">
        <v>1000</v>
      </c>
      <c r="C547" s="334" t="s">
        <v>2131</v>
      </c>
    </row>
    <row r="548" spans="1:3">
      <c r="A548" s="234" t="s">
        <v>389</v>
      </c>
      <c r="B548" s="230" t="s">
        <v>420</v>
      </c>
      <c r="C548" s="335"/>
    </row>
    <row r="549" spans="1:3" ht="15.75" thickBot="1">
      <c r="A549" s="235" t="s">
        <v>391</v>
      </c>
      <c r="B549" s="236" t="s">
        <v>24</v>
      </c>
      <c r="C549" s="336"/>
    </row>
    <row r="550" spans="1:3">
      <c r="A550" s="231" t="s">
        <v>232</v>
      </c>
      <c r="B550" s="232" t="s">
        <v>2132</v>
      </c>
      <c r="C550" s="233" t="s">
        <v>556</v>
      </c>
    </row>
    <row r="551" spans="1:3">
      <c r="A551" s="234" t="s">
        <v>233</v>
      </c>
      <c r="B551" s="230" t="s">
        <v>1463</v>
      </c>
      <c r="C551" s="334" t="s">
        <v>495</v>
      </c>
    </row>
    <row r="552" spans="1:3">
      <c r="A552" s="234" t="s">
        <v>389</v>
      </c>
      <c r="B552" s="230" t="s">
        <v>450</v>
      </c>
      <c r="C552" s="335"/>
    </row>
    <row r="553" spans="1:3" ht="15.75" thickBot="1">
      <c r="A553" s="235" t="s">
        <v>391</v>
      </c>
      <c r="B553" s="236" t="s">
        <v>26</v>
      </c>
      <c r="C553" s="336"/>
    </row>
    <row r="554" spans="1:3">
      <c r="A554" s="231" t="s">
        <v>232</v>
      </c>
      <c r="B554" s="232" t="s">
        <v>2133</v>
      </c>
      <c r="C554" s="233" t="s">
        <v>556</v>
      </c>
    </row>
    <row r="555" spans="1:3">
      <c r="A555" s="234" t="s">
        <v>233</v>
      </c>
      <c r="B555" s="230" t="s">
        <v>1454</v>
      </c>
      <c r="C555" s="334" t="s">
        <v>2134</v>
      </c>
    </row>
    <row r="556" spans="1:3">
      <c r="A556" s="234" t="s">
        <v>389</v>
      </c>
      <c r="B556" s="230" t="s">
        <v>450</v>
      </c>
      <c r="C556" s="335"/>
    </row>
    <row r="557" spans="1:3" ht="15.75" thickBot="1">
      <c r="A557" s="235" t="s">
        <v>391</v>
      </c>
      <c r="B557" s="236" t="s">
        <v>24</v>
      </c>
      <c r="C557" s="336"/>
    </row>
    <row r="558" spans="1:3">
      <c r="A558" s="231" t="s">
        <v>232</v>
      </c>
      <c r="B558" s="232" t="s">
        <v>2135</v>
      </c>
      <c r="C558" s="233" t="s">
        <v>556</v>
      </c>
    </row>
    <row r="559" spans="1:3">
      <c r="A559" s="234" t="s">
        <v>233</v>
      </c>
      <c r="B559" s="230" t="s">
        <v>1460</v>
      </c>
      <c r="C559" s="334" t="s">
        <v>2136</v>
      </c>
    </row>
    <row r="560" spans="1:3">
      <c r="A560" s="234" t="s">
        <v>389</v>
      </c>
      <c r="B560" s="230" t="s">
        <v>450</v>
      </c>
      <c r="C560" s="335"/>
    </row>
    <row r="561" spans="1:3" ht="15.75" thickBot="1">
      <c r="A561" s="235" t="s">
        <v>391</v>
      </c>
      <c r="B561" s="236" t="s">
        <v>24</v>
      </c>
      <c r="C561" s="336"/>
    </row>
    <row r="562" spans="1:3">
      <c r="A562" s="231" t="s">
        <v>232</v>
      </c>
      <c r="B562" s="232" t="s">
        <v>2137</v>
      </c>
      <c r="C562" s="233" t="s">
        <v>556</v>
      </c>
    </row>
    <row r="563" spans="1:3">
      <c r="A563" s="234" t="s">
        <v>233</v>
      </c>
      <c r="B563" s="230" t="s">
        <v>2138</v>
      </c>
      <c r="C563" s="334" t="s">
        <v>2139</v>
      </c>
    </row>
    <row r="564" spans="1:3">
      <c r="A564" s="234" t="s">
        <v>389</v>
      </c>
      <c r="B564" s="230" t="s">
        <v>450</v>
      </c>
      <c r="C564" s="335"/>
    </row>
    <row r="565" spans="1:3" ht="15.75" thickBot="1">
      <c r="A565" s="235" t="s">
        <v>391</v>
      </c>
      <c r="B565" s="236" t="s">
        <v>24</v>
      </c>
      <c r="C565" s="336"/>
    </row>
    <row r="566" spans="1:3">
      <c r="A566" s="231" t="s">
        <v>232</v>
      </c>
      <c r="B566" s="232" t="s">
        <v>2140</v>
      </c>
      <c r="C566" s="233" t="s">
        <v>556</v>
      </c>
    </row>
    <row r="567" spans="1:3">
      <c r="A567" s="234" t="s">
        <v>233</v>
      </c>
      <c r="B567" s="230" t="s">
        <v>1457</v>
      </c>
      <c r="C567" s="334" t="s">
        <v>2141</v>
      </c>
    </row>
    <row r="568" spans="1:3">
      <c r="A568" s="234" t="s">
        <v>389</v>
      </c>
      <c r="B568" s="230" t="s">
        <v>450</v>
      </c>
      <c r="C568" s="335"/>
    </row>
    <row r="569" spans="1:3" ht="15.75" thickBot="1">
      <c r="A569" s="235" t="s">
        <v>391</v>
      </c>
      <c r="B569" s="236" t="s">
        <v>24</v>
      </c>
      <c r="C569" s="336"/>
    </row>
    <row r="570" spans="1:3">
      <c r="A570" s="231" t="s">
        <v>232</v>
      </c>
      <c r="B570" s="232" t="s">
        <v>2142</v>
      </c>
      <c r="C570" s="233" t="s">
        <v>556</v>
      </c>
    </row>
    <row r="571" spans="1:3">
      <c r="A571" s="234" t="s">
        <v>233</v>
      </c>
      <c r="B571" s="230" t="s">
        <v>1466</v>
      </c>
      <c r="C571" s="334" t="s">
        <v>2143</v>
      </c>
    </row>
    <row r="572" spans="1:3">
      <c r="A572" s="234" t="s">
        <v>389</v>
      </c>
      <c r="B572" s="230" t="s">
        <v>450</v>
      </c>
      <c r="C572" s="335"/>
    </row>
    <row r="573" spans="1:3" ht="15.75" thickBot="1">
      <c r="A573" s="235" t="s">
        <v>391</v>
      </c>
      <c r="B573" s="236" t="s">
        <v>24</v>
      </c>
      <c r="C573" s="336"/>
    </row>
    <row r="574" spans="1:3">
      <c r="A574" s="231" t="s">
        <v>232</v>
      </c>
      <c r="B574" s="232" t="s">
        <v>2144</v>
      </c>
      <c r="C574" s="233" t="s">
        <v>556</v>
      </c>
    </row>
    <row r="575" spans="1:3">
      <c r="A575" s="234" t="s">
        <v>233</v>
      </c>
      <c r="B575" s="230" t="s">
        <v>926</v>
      </c>
      <c r="C575" s="334" t="s">
        <v>2145</v>
      </c>
    </row>
    <row r="576" spans="1:3">
      <c r="A576" s="234" t="s">
        <v>389</v>
      </c>
      <c r="B576" s="230" t="s">
        <v>420</v>
      </c>
      <c r="C576" s="335"/>
    </row>
    <row r="577" spans="1:3" ht="15.75" thickBot="1">
      <c r="A577" s="235" t="s">
        <v>391</v>
      </c>
      <c r="B577" s="236" t="s">
        <v>24</v>
      </c>
      <c r="C577" s="336"/>
    </row>
    <row r="578" spans="1:3">
      <c r="A578" s="231" t="s">
        <v>232</v>
      </c>
      <c r="B578" s="232" t="s">
        <v>2146</v>
      </c>
      <c r="C578" s="233" t="s">
        <v>556</v>
      </c>
    </row>
    <row r="579" spans="1:3">
      <c r="A579" s="234" t="s">
        <v>233</v>
      </c>
      <c r="B579" s="230" t="s">
        <v>923</v>
      </c>
      <c r="C579" s="334" t="s">
        <v>2147</v>
      </c>
    </row>
    <row r="580" spans="1:3">
      <c r="A580" s="234" t="s">
        <v>389</v>
      </c>
      <c r="B580" s="230" t="s">
        <v>420</v>
      </c>
      <c r="C580" s="335"/>
    </row>
    <row r="581" spans="1:3" ht="15.75" thickBot="1">
      <c r="A581" s="235" t="s">
        <v>391</v>
      </c>
      <c r="B581" s="236" t="s">
        <v>24</v>
      </c>
      <c r="C581" s="336"/>
    </row>
    <row r="582" spans="1:3">
      <c r="A582" s="231" t="s">
        <v>232</v>
      </c>
      <c r="B582" s="232" t="s">
        <v>2148</v>
      </c>
      <c r="C582" s="233" t="s">
        <v>556</v>
      </c>
    </row>
    <row r="583" spans="1:3" ht="22.5">
      <c r="A583" s="234" t="s">
        <v>233</v>
      </c>
      <c r="B583" s="230" t="s">
        <v>825</v>
      </c>
      <c r="C583" s="334" t="s">
        <v>2149</v>
      </c>
    </row>
    <row r="584" spans="1:3">
      <c r="A584" s="234" t="s">
        <v>389</v>
      </c>
      <c r="B584" s="230" t="s">
        <v>422</v>
      </c>
      <c r="C584" s="335"/>
    </row>
    <row r="585" spans="1:3" ht="15.75" thickBot="1">
      <c r="A585" s="235" t="s">
        <v>391</v>
      </c>
      <c r="B585" s="236" t="s">
        <v>26</v>
      </c>
      <c r="C585" s="336"/>
    </row>
    <row r="586" spans="1:3">
      <c r="A586" s="231" t="s">
        <v>232</v>
      </c>
      <c r="B586" s="232" t="s">
        <v>2150</v>
      </c>
      <c r="C586" s="233" t="s">
        <v>556</v>
      </c>
    </row>
    <row r="587" spans="1:3">
      <c r="A587" s="234" t="s">
        <v>233</v>
      </c>
      <c r="B587" s="230" t="s">
        <v>2151</v>
      </c>
      <c r="C587" s="334" t="s">
        <v>2152</v>
      </c>
    </row>
    <row r="588" spans="1:3">
      <c r="A588" s="234" t="s">
        <v>389</v>
      </c>
      <c r="B588" s="230" t="s">
        <v>422</v>
      </c>
      <c r="C588" s="335"/>
    </row>
    <row r="589" spans="1:3" ht="15.75" thickBot="1">
      <c r="A589" s="235" t="s">
        <v>391</v>
      </c>
      <c r="B589" s="236" t="s">
        <v>162</v>
      </c>
      <c r="C589" s="336"/>
    </row>
    <row r="590" spans="1:3">
      <c r="A590" s="231" t="s">
        <v>232</v>
      </c>
      <c r="B590" s="232" t="s">
        <v>2153</v>
      </c>
      <c r="C590" s="233" t="s">
        <v>556</v>
      </c>
    </row>
    <row r="591" spans="1:3" ht="22.5">
      <c r="A591" s="234" t="s">
        <v>233</v>
      </c>
      <c r="B591" s="230" t="s">
        <v>751</v>
      </c>
      <c r="C591" s="334"/>
    </row>
    <row r="592" spans="1:3">
      <c r="A592" s="234" t="s">
        <v>389</v>
      </c>
      <c r="B592" s="230" t="s">
        <v>400</v>
      </c>
      <c r="C592" s="335"/>
    </row>
    <row r="593" spans="1:3" ht="15.75" thickBot="1">
      <c r="A593" s="235" t="s">
        <v>391</v>
      </c>
      <c r="B593" s="236" t="s">
        <v>24</v>
      </c>
      <c r="C593" s="336"/>
    </row>
    <row r="594" spans="1:3">
      <c r="A594" s="231" t="s">
        <v>232</v>
      </c>
      <c r="B594" s="232" t="s">
        <v>2154</v>
      </c>
      <c r="C594" s="233" t="s">
        <v>556</v>
      </c>
    </row>
    <row r="595" spans="1:3" ht="22.5">
      <c r="A595" s="234" t="s">
        <v>233</v>
      </c>
      <c r="B595" s="230" t="s">
        <v>754</v>
      </c>
      <c r="C595" s="334"/>
    </row>
    <row r="596" spans="1:3">
      <c r="A596" s="234" t="s">
        <v>389</v>
      </c>
      <c r="B596" s="230" t="s">
        <v>400</v>
      </c>
      <c r="C596" s="335"/>
    </row>
    <row r="597" spans="1:3" ht="15.75" thickBot="1">
      <c r="A597" s="235" t="s">
        <v>391</v>
      </c>
      <c r="B597" s="236" t="s">
        <v>24</v>
      </c>
      <c r="C597" s="336"/>
    </row>
    <row r="598" spans="1:3">
      <c r="A598" s="231" t="s">
        <v>232</v>
      </c>
      <c r="B598" s="232" t="s">
        <v>2155</v>
      </c>
      <c r="C598" s="233" t="s">
        <v>556</v>
      </c>
    </row>
    <row r="599" spans="1:3" ht="22.5">
      <c r="A599" s="234" t="s">
        <v>233</v>
      </c>
      <c r="B599" s="230" t="s">
        <v>757</v>
      </c>
      <c r="C599" s="334"/>
    </row>
    <row r="600" spans="1:3">
      <c r="A600" s="234" t="s">
        <v>389</v>
      </c>
      <c r="B600" s="230" t="s">
        <v>400</v>
      </c>
      <c r="C600" s="335"/>
    </row>
    <row r="601" spans="1:3" ht="15.75" thickBot="1">
      <c r="A601" s="235" t="s">
        <v>391</v>
      </c>
      <c r="B601" s="236" t="s">
        <v>24</v>
      </c>
      <c r="C601" s="336"/>
    </row>
    <row r="602" spans="1:3">
      <c r="A602" s="231" t="s">
        <v>232</v>
      </c>
      <c r="B602" s="232" t="s">
        <v>2156</v>
      </c>
      <c r="C602" s="233" t="s">
        <v>556</v>
      </c>
    </row>
    <row r="603" spans="1:3" ht="22.5">
      <c r="A603" s="234" t="s">
        <v>233</v>
      </c>
      <c r="B603" s="230" t="s">
        <v>760</v>
      </c>
      <c r="C603" s="334"/>
    </row>
    <row r="604" spans="1:3">
      <c r="A604" s="234" t="s">
        <v>389</v>
      </c>
      <c r="B604" s="230" t="s">
        <v>400</v>
      </c>
      <c r="C604" s="335"/>
    </row>
    <row r="605" spans="1:3" ht="15.75" thickBot="1">
      <c r="A605" s="235" t="s">
        <v>391</v>
      </c>
      <c r="B605" s="236" t="s">
        <v>24</v>
      </c>
      <c r="C605" s="336"/>
    </row>
    <row r="606" spans="1:3">
      <c r="A606" s="231" t="s">
        <v>232</v>
      </c>
      <c r="B606" s="232" t="s">
        <v>2157</v>
      </c>
      <c r="C606" s="233" t="s">
        <v>556</v>
      </c>
    </row>
    <row r="607" spans="1:3" ht="22.5">
      <c r="A607" s="234" t="s">
        <v>233</v>
      </c>
      <c r="B607" s="230" t="s">
        <v>763</v>
      </c>
      <c r="C607" s="334"/>
    </row>
    <row r="608" spans="1:3">
      <c r="A608" s="234" t="s">
        <v>389</v>
      </c>
      <c r="B608" s="230" t="s">
        <v>400</v>
      </c>
      <c r="C608" s="335"/>
    </row>
    <row r="609" spans="1:3" ht="15.75" thickBot="1">
      <c r="A609" s="235" t="s">
        <v>391</v>
      </c>
      <c r="B609" s="236" t="s">
        <v>24</v>
      </c>
      <c r="C609" s="336"/>
    </row>
    <row r="610" spans="1:3">
      <c r="A610" s="231" t="s">
        <v>232</v>
      </c>
      <c r="B610" s="232" t="s">
        <v>2158</v>
      </c>
      <c r="C610" s="233" t="s">
        <v>556</v>
      </c>
    </row>
    <row r="611" spans="1:3" ht="22.5">
      <c r="A611" s="234" t="s">
        <v>233</v>
      </c>
      <c r="B611" s="230" t="s">
        <v>766</v>
      </c>
      <c r="C611" s="334"/>
    </row>
    <row r="612" spans="1:3">
      <c r="A612" s="234" t="s">
        <v>389</v>
      </c>
      <c r="B612" s="230" t="s">
        <v>400</v>
      </c>
      <c r="C612" s="335"/>
    </row>
    <row r="613" spans="1:3" ht="15.75" thickBot="1">
      <c r="A613" s="235" t="s">
        <v>391</v>
      </c>
      <c r="B613" s="236" t="s">
        <v>24</v>
      </c>
      <c r="C613" s="336"/>
    </row>
    <row r="614" spans="1:3">
      <c r="A614" s="231" t="s">
        <v>232</v>
      </c>
      <c r="B614" s="232" t="s">
        <v>2159</v>
      </c>
      <c r="C614" s="233" t="s">
        <v>556</v>
      </c>
    </row>
    <row r="615" spans="1:3" ht="45">
      <c r="A615" s="234" t="s">
        <v>233</v>
      </c>
      <c r="B615" s="230" t="s">
        <v>859</v>
      </c>
      <c r="C615" s="334" t="s">
        <v>2160</v>
      </c>
    </row>
    <row r="616" spans="1:3">
      <c r="A616" s="234" t="s">
        <v>389</v>
      </c>
      <c r="B616" s="230" t="s">
        <v>405</v>
      </c>
      <c r="C616" s="335"/>
    </row>
    <row r="617" spans="1:3" ht="15.75" thickBot="1">
      <c r="A617" s="235" t="s">
        <v>391</v>
      </c>
      <c r="B617" s="236" t="s">
        <v>24</v>
      </c>
      <c r="C617" s="336"/>
    </row>
    <row r="618" spans="1:3">
      <c r="A618" s="231" t="s">
        <v>232</v>
      </c>
      <c r="B618" s="232" t="s">
        <v>2161</v>
      </c>
      <c r="C618" s="233" t="s">
        <v>556</v>
      </c>
    </row>
    <row r="619" spans="1:3">
      <c r="A619" s="234" t="s">
        <v>233</v>
      </c>
      <c r="B619" s="230" t="s">
        <v>958</v>
      </c>
      <c r="C619" s="334" t="s">
        <v>474</v>
      </c>
    </row>
    <row r="620" spans="1:3">
      <c r="A620" s="234" t="s">
        <v>389</v>
      </c>
      <c r="B620" s="230" t="s">
        <v>399</v>
      </c>
      <c r="C620" s="335"/>
    </row>
    <row r="621" spans="1:3" ht="15.75" thickBot="1">
      <c r="A621" s="235" t="s">
        <v>391</v>
      </c>
      <c r="B621" s="236" t="s">
        <v>24</v>
      </c>
      <c r="C621" s="336"/>
    </row>
    <row r="622" spans="1:3">
      <c r="A622" s="231" t="s">
        <v>232</v>
      </c>
      <c r="B622" s="232" t="s">
        <v>2162</v>
      </c>
      <c r="C622" s="233" t="s">
        <v>556</v>
      </c>
    </row>
    <row r="623" spans="1:3">
      <c r="A623" s="234" t="s">
        <v>233</v>
      </c>
      <c r="B623" s="230" t="s">
        <v>872</v>
      </c>
      <c r="C623" s="334" t="s">
        <v>557</v>
      </c>
    </row>
    <row r="624" spans="1:3">
      <c r="A624" s="234" t="s">
        <v>389</v>
      </c>
      <c r="B624" s="230" t="s">
        <v>420</v>
      </c>
      <c r="C624" s="335"/>
    </row>
    <row r="625" spans="1:3" ht="15.75" thickBot="1">
      <c r="A625" s="235" t="s">
        <v>391</v>
      </c>
      <c r="B625" s="236" t="s">
        <v>162</v>
      </c>
      <c r="C625" s="336"/>
    </row>
    <row r="626" spans="1:3">
      <c r="A626" s="231" t="s">
        <v>232</v>
      </c>
      <c r="B626" s="232" t="s">
        <v>2163</v>
      </c>
      <c r="C626" s="233" t="s">
        <v>556</v>
      </c>
    </row>
    <row r="627" spans="1:3">
      <c r="A627" s="234" t="s">
        <v>233</v>
      </c>
      <c r="B627" s="230" t="s">
        <v>1477</v>
      </c>
      <c r="C627" s="334" t="s">
        <v>2164</v>
      </c>
    </row>
    <row r="628" spans="1:3">
      <c r="A628" s="234" t="s">
        <v>389</v>
      </c>
      <c r="B628" s="230" t="s">
        <v>450</v>
      </c>
      <c r="C628" s="335"/>
    </row>
    <row r="629" spans="1:3" ht="15.75" thickBot="1">
      <c r="A629" s="235" t="s">
        <v>391</v>
      </c>
      <c r="B629" s="236" t="s">
        <v>26</v>
      </c>
      <c r="C629" s="336"/>
    </row>
    <row r="630" spans="1:3">
      <c r="A630" s="231" t="s">
        <v>232</v>
      </c>
      <c r="B630" s="232" t="s">
        <v>2551</v>
      </c>
      <c r="C630" s="233" t="s">
        <v>556</v>
      </c>
    </row>
    <row r="631" spans="1:3" ht="22.5">
      <c r="A631" s="234" t="s">
        <v>233</v>
      </c>
      <c r="B631" s="230" t="s">
        <v>2521</v>
      </c>
      <c r="C631" s="334" t="s">
        <v>2552</v>
      </c>
    </row>
    <row r="632" spans="1:3">
      <c r="A632" s="234" t="s">
        <v>389</v>
      </c>
      <c r="B632" s="230" t="s">
        <v>420</v>
      </c>
      <c r="C632" s="335"/>
    </row>
    <row r="633" spans="1:3" ht="15.75" thickBot="1">
      <c r="A633" s="235" t="s">
        <v>391</v>
      </c>
      <c r="B633" s="236" t="s">
        <v>26</v>
      </c>
      <c r="C633" s="336"/>
    </row>
    <row r="634" spans="1:3">
      <c r="A634" s="231" t="s">
        <v>232</v>
      </c>
      <c r="B634" s="232" t="s">
        <v>2553</v>
      </c>
      <c r="C634" s="233" t="s">
        <v>556</v>
      </c>
    </row>
    <row r="635" spans="1:3">
      <c r="A635" s="234" t="s">
        <v>233</v>
      </c>
      <c r="B635" s="230" t="s">
        <v>2517</v>
      </c>
      <c r="C635" s="334" t="s">
        <v>2554</v>
      </c>
    </row>
    <row r="636" spans="1:3">
      <c r="A636" s="234" t="s">
        <v>389</v>
      </c>
      <c r="B636" s="230" t="s">
        <v>420</v>
      </c>
      <c r="C636" s="335"/>
    </row>
    <row r="637" spans="1:3" ht="15.75" thickBot="1">
      <c r="A637" s="235" t="s">
        <v>391</v>
      </c>
      <c r="B637" s="236" t="s">
        <v>24</v>
      </c>
      <c r="C637" s="336"/>
    </row>
    <row r="638" spans="1:3">
      <c r="A638" s="231" t="s">
        <v>232</v>
      </c>
      <c r="B638" s="232" t="s">
        <v>2555</v>
      </c>
      <c r="C638" s="233" t="s">
        <v>556</v>
      </c>
    </row>
    <row r="639" spans="1:3" ht="22.5">
      <c r="A639" s="234" t="s">
        <v>233</v>
      </c>
      <c r="B639" s="230" t="s">
        <v>2523</v>
      </c>
      <c r="C639" s="334" t="s">
        <v>2556</v>
      </c>
    </row>
    <row r="640" spans="1:3">
      <c r="A640" s="234" t="s">
        <v>389</v>
      </c>
      <c r="B640" s="230" t="s">
        <v>420</v>
      </c>
      <c r="C640" s="335"/>
    </row>
    <row r="641" spans="1:3" ht="15.75" thickBot="1">
      <c r="A641" s="235" t="s">
        <v>391</v>
      </c>
      <c r="B641" s="236" t="s">
        <v>24</v>
      </c>
      <c r="C641" s="336"/>
    </row>
  </sheetData>
  <mergeCells count="161">
    <mergeCell ref="C631:C633"/>
    <mergeCell ref="C635:C637"/>
    <mergeCell ref="C639:C641"/>
    <mergeCell ref="C23:C25"/>
    <mergeCell ref="C27:C29"/>
    <mergeCell ref="C31:C33"/>
    <mergeCell ref="C35:C37"/>
    <mergeCell ref="C39:C41"/>
    <mergeCell ref="C43:C45"/>
    <mergeCell ref="C83:C85"/>
    <mergeCell ref="C87:C89"/>
    <mergeCell ref="C91:C93"/>
    <mergeCell ref="C127:C129"/>
    <mergeCell ref="C131:C133"/>
    <mergeCell ref="C135:C137"/>
    <mergeCell ref="C139:C141"/>
    <mergeCell ref="C143:C145"/>
    <mergeCell ref="C147:C149"/>
    <mergeCell ref="C119:C121"/>
    <mergeCell ref="C123:C125"/>
    <mergeCell ref="C95:C97"/>
    <mergeCell ref="C99:C101"/>
    <mergeCell ref="C103:C105"/>
    <mergeCell ref="C107:C109"/>
    <mergeCell ref="A1:C1"/>
    <mergeCell ref="C3:C5"/>
    <mergeCell ref="C7:C9"/>
    <mergeCell ref="C11:C13"/>
    <mergeCell ref="C15:C17"/>
    <mergeCell ref="C19:C21"/>
    <mergeCell ref="C71:C73"/>
    <mergeCell ref="C75:C77"/>
    <mergeCell ref="C79:C81"/>
    <mergeCell ref="C59:C61"/>
    <mergeCell ref="C63:C65"/>
    <mergeCell ref="C67:C69"/>
    <mergeCell ref="C47:C49"/>
    <mergeCell ref="C51:C53"/>
    <mergeCell ref="C55:C57"/>
    <mergeCell ref="C111:C113"/>
    <mergeCell ref="C115:C117"/>
    <mergeCell ref="C175:C177"/>
    <mergeCell ref="C179:C181"/>
    <mergeCell ref="C183:C185"/>
    <mergeCell ref="C187:C189"/>
    <mergeCell ref="C191:C193"/>
    <mergeCell ref="C195:C197"/>
    <mergeCell ref="C151:C153"/>
    <mergeCell ref="C155:C157"/>
    <mergeCell ref="C159:C161"/>
    <mergeCell ref="C163:C165"/>
    <mergeCell ref="C167:C169"/>
    <mergeCell ref="C171:C173"/>
    <mergeCell ref="C223:C225"/>
    <mergeCell ref="C227:C229"/>
    <mergeCell ref="C231:C233"/>
    <mergeCell ref="C235:C237"/>
    <mergeCell ref="C239:C241"/>
    <mergeCell ref="C243:C245"/>
    <mergeCell ref="C199:C201"/>
    <mergeCell ref="C203:C205"/>
    <mergeCell ref="C207:C209"/>
    <mergeCell ref="C211:C213"/>
    <mergeCell ref="C215:C217"/>
    <mergeCell ref="C219:C221"/>
    <mergeCell ref="C271:C273"/>
    <mergeCell ref="C275:C277"/>
    <mergeCell ref="C279:C281"/>
    <mergeCell ref="C283:C285"/>
    <mergeCell ref="C287:C289"/>
    <mergeCell ref="C291:C293"/>
    <mergeCell ref="C247:C249"/>
    <mergeCell ref="C251:C253"/>
    <mergeCell ref="C255:C257"/>
    <mergeCell ref="C259:C261"/>
    <mergeCell ref="C263:C265"/>
    <mergeCell ref="C267:C269"/>
    <mergeCell ref="C319:C321"/>
    <mergeCell ref="C323:C325"/>
    <mergeCell ref="C327:C329"/>
    <mergeCell ref="C331:C333"/>
    <mergeCell ref="C335:C337"/>
    <mergeCell ref="C339:C341"/>
    <mergeCell ref="C295:C297"/>
    <mergeCell ref="C299:C301"/>
    <mergeCell ref="C303:C305"/>
    <mergeCell ref="C307:C309"/>
    <mergeCell ref="C311:C313"/>
    <mergeCell ref="C315:C317"/>
    <mergeCell ref="C367:C369"/>
    <mergeCell ref="C371:C373"/>
    <mergeCell ref="C375:C377"/>
    <mergeCell ref="C379:C381"/>
    <mergeCell ref="C383:C385"/>
    <mergeCell ref="C387:C389"/>
    <mergeCell ref="C343:C345"/>
    <mergeCell ref="C347:C349"/>
    <mergeCell ref="C351:C353"/>
    <mergeCell ref="C355:C357"/>
    <mergeCell ref="C359:C361"/>
    <mergeCell ref="C363:C365"/>
    <mergeCell ref="C415:C417"/>
    <mergeCell ref="C419:C421"/>
    <mergeCell ref="C423:C425"/>
    <mergeCell ref="C427:C429"/>
    <mergeCell ref="C431:C433"/>
    <mergeCell ref="C435:C437"/>
    <mergeCell ref="C391:C393"/>
    <mergeCell ref="C395:C397"/>
    <mergeCell ref="C399:C401"/>
    <mergeCell ref="C403:C405"/>
    <mergeCell ref="C407:C409"/>
    <mergeCell ref="C411:C413"/>
    <mergeCell ref="C463:C465"/>
    <mergeCell ref="C467:C469"/>
    <mergeCell ref="C471:C473"/>
    <mergeCell ref="C475:C477"/>
    <mergeCell ref="C479:C481"/>
    <mergeCell ref="C483:C485"/>
    <mergeCell ref="C439:C441"/>
    <mergeCell ref="C443:C445"/>
    <mergeCell ref="C447:C449"/>
    <mergeCell ref="C451:C453"/>
    <mergeCell ref="C455:C457"/>
    <mergeCell ref="C459:C461"/>
    <mergeCell ref="C511:C513"/>
    <mergeCell ref="C515:C517"/>
    <mergeCell ref="C519:C521"/>
    <mergeCell ref="C523:C525"/>
    <mergeCell ref="C527:C529"/>
    <mergeCell ref="C531:C533"/>
    <mergeCell ref="C487:C489"/>
    <mergeCell ref="C491:C493"/>
    <mergeCell ref="C495:C497"/>
    <mergeCell ref="C499:C501"/>
    <mergeCell ref="C503:C505"/>
    <mergeCell ref="C507:C509"/>
    <mergeCell ref="C559:C561"/>
    <mergeCell ref="C563:C565"/>
    <mergeCell ref="C567:C569"/>
    <mergeCell ref="C571:C573"/>
    <mergeCell ref="C575:C577"/>
    <mergeCell ref="C579:C581"/>
    <mergeCell ref="C535:C537"/>
    <mergeCell ref="C539:C541"/>
    <mergeCell ref="C543:C545"/>
    <mergeCell ref="C547:C549"/>
    <mergeCell ref="C551:C553"/>
    <mergeCell ref="C555:C557"/>
    <mergeCell ref="C607:C609"/>
    <mergeCell ref="C611:C613"/>
    <mergeCell ref="C615:C617"/>
    <mergeCell ref="C619:C621"/>
    <mergeCell ref="C623:C625"/>
    <mergeCell ref="C627:C629"/>
    <mergeCell ref="C583:C585"/>
    <mergeCell ref="C587:C589"/>
    <mergeCell ref="C591:C593"/>
    <mergeCell ref="C595:C597"/>
    <mergeCell ref="C599:C601"/>
    <mergeCell ref="C603:C605"/>
  </mergeCells>
  <pageMargins left="0.51181102362204722" right="0.51181102362204722" top="0.6692913385826772" bottom="1.4566929133858268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"/>
  <sheetViews>
    <sheetView showWhiteSpace="0" view="pageBreakPreview" zoomScaleNormal="100" zoomScaleSheetLayoutView="100" workbookViewId="0">
      <selection activeCell="D22" sqref="D22"/>
    </sheetView>
  </sheetViews>
  <sheetFormatPr defaultRowHeight="12.75"/>
  <cols>
    <col min="1" max="1" width="12" style="53" customWidth="1"/>
    <col min="2" max="2" width="28.85546875" style="53" customWidth="1"/>
    <col min="3" max="3" width="22.5703125" style="53" customWidth="1"/>
    <col min="4" max="4" width="15.28515625" style="53" customWidth="1"/>
    <col min="5" max="257" width="9.140625" style="53"/>
    <col min="258" max="258" width="36.140625" style="53" customWidth="1"/>
    <col min="259" max="259" width="26.5703125" style="53" customWidth="1"/>
    <col min="260" max="260" width="15.28515625" style="53" customWidth="1"/>
    <col min="261" max="513" width="9.140625" style="53"/>
    <col min="514" max="514" width="36.140625" style="53" customWidth="1"/>
    <col min="515" max="515" width="26.5703125" style="53" customWidth="1"/>
    <col min="516" max="516" width="15.28515625" style="53" customWidth="1"/>
    <col min="517" max="769" width="9.140625" style="53"/>
    <col min="770" max="770" width="36.140625" style="53" customWidth="1"/>
    <col min="771" max="771" width="26.5703125" style="53" customWidth="1"/>
    <col min="772" max="772" width="15.28515625" style="53" customWidth="1"/>
    <col min="773" max="1025" width="9.140625" style="53"/>
    <col min="1026" max="1026" width="36.140625" style="53" customWidth="1"/>
    <col min="1027" max="1027" width="26.5703125" style="53" customWidth="1"/>
    <col min="1028" max="1028" width="15.28515625" style="53" customWidth="1"/>
    <col min="1029" max="1281" width="9.140625" style="53"/>
    <col min="1282" max="1282" width="36.140625" style="53" customWidth="1"/>
    <col min="1283" max="1283" width="26.5703125" style="53" customWidth="1"/>
    <col min="1284" max="1284" width="15.28515625" style="53" customWidth="1"/>
    <col min="1285" max="1537" width="9.140625" style="53"/>
    <col min="1538" max="1538" width="36.140625" style="53" customWidth="1"/>
    <col min="1539" max="1539" width="26.5703125" style="53" customWidth="1"/>
    <col min="1540" max="1540" width="15.28515625" style="53" customWidth="1"/>
    <col min="1541" max="1793" width="9.140625" style="53"/>
    <col min="1794" max="1794" width="36.140625" style="53" customWidth="1"/>
    <col min="1795" max="1795" width="26.5703125" style="53" customWidth="1"/>
    <col min="1796" max="1796" width="15.28515625" style="53" customWidth="1"/>
    <col min="1797" max="2049" width="9.140625" style="53"/>
    <col min="2050" max="2050" width="36.140625" style="53" customWidth="1"/>
    <col min="2051" max="2051" width="26.5703125" style="53" customWidth="1"/>
    <col min="2052" max="2052" width="15.28515625" style="53" customWidth="1"/>
    <col min="2053" max="2305" width="9.140625" style="53"/>
    <col min="2306" max="2306" width="36.140625" style="53" customWidth="1"/>
    <col min="2307" max="2307" width="26.5703125" style="53" customWidth="1"/>
    <col min="2308" max="2308" width="15.28515625" style="53" customWidth="1"/>
    <col min="2309" max="2561" width="9.140625" style="53"/>
    <col min="2562" max="2562" width="36.140625" style="53" customWidth="1"/>
    <col min="2563" max="2563" width="26.5703125" style="53" customWidth="1"/>
    <col min="2564" max="2564" width="15.28515625" style="53" customWidth="1"/>
    <col min="2565" max="2817" width="9.140625" style="53"/>
    <col min="2818" max="2818" width="36.140625" style="53" customWidth="1"/>
    <col min="2819" max="2819" width="26.5703125" style="53" customWidth="1"/>
    <col min="2820" max="2820" width="15.28515625" style="53" customWidth="1"/>
    <col min="2821" max="3073" width="9.140625" style="53"/>
    <col min="3074" max="3074" width="36.140625" style="53" customWidth="1"/>
    <col min="3075" max="3075" width="26.5703125" style="53" customWidth="1"/>
    <col min="3076" max="3076" width="15.28515625" style="53" customWidth="1"/>
    <col min="3077" max="3329" width="9.140625" style="53"/>
    <col min="3330" max="3330" width="36.140625" style="53" customWidth="1"/>
    <col min="3331" max="3331" width="26.5703125" style="53" customWidth="1"/>
    <col min="3332" max="3332" width="15.28515625" style="53" customWidth="1"/>
    <col min="3333" max="3585" width="9.140625" style="53"/>
    <col min="3586" max="3586" width="36.140625" style="53" customWidth="1"/>
    <col min="3587" max="3587" width="26.5703125" style="53" customWidth="1"/>
    <col min="3588" max="3588" width="15.28515625" style="53" customWidth="1"/>
    <col min="3589" max="3841" width="9.140625" style="53"/>
    <col min="3842" max="3842" width="36.140625" style="53" customWidth="1"/>
    <col min="3843" max="3843" width="26.5703125" style="53" customWidth="1"/>
    <col min="3844" max="3844" width="15.28515625" style="53" customWidth="1"/>
    <col min="3845" max="4097" width="9.140625" style="53"/>
    <col min="4098" max="4098" width="36.140625" style="53" customWidth="1"/>
    <col min="4099" max="4099" width="26.5703125" style="53" customWidth="1"/>
    <col min="4100" max="4100" width="15.28515625" style="53" customWidth="1"/>
    <col min="4101" max="4353" width="9.140625" style="53"/>
    <col min="4354" max="4354" width="36.140625" style="53" customWidth="1"/>
    <col min="4355" max="4355" width="26.5703125" style="53" customWidth="1"/>
    <col min="4356" max="4356" width="15.28515625" style="53" customWidth="1"/>
    <col min="4357" max="4609" width="9.140625" style="53"/>
    <col min="4610" max="4610" width="36.140625" style="53" customWidth="1"/>
    <col min="4611" max="4611" width="26.5703125" style="53" customWidth="1"/>
    <col min="4612" max="4612" width="15.28515625" style="53" customWidth="1"/>
    <col min="4613" max="4865" width="9.140625" style="53"/>
    <col min="4866" max="4866" width="36.140625" style="53" customWidth="1"/>
    <col min="4867" max="4867" width="26.5703125" style="53" customWidth="1"/>
    <col min="4868" max="4868" width="15.28515625" style="53" customWidth="1"/>
    <col min="4869" max="5121" width="9.140625" style="53"/>
    <col min="5122" max="5122" width="36.140625" style="53" customWidth="1"/>
    <col min="5123" max="5123" width="26.5703125" style="53" customWidth="1"/>
    <col min="5124" max="5124" width="15.28515625" style="53" customWidth="1"/>
    <col min="5125" max="5377" width="9.140625" style="53"/>
    <col min="5378" max="5378" width="36.140625" style="53" customWidth="1"/>
    <col min="5379" max="5379" width="26.5703125" style="53" customWidth="1"/>
    <col min="5380" max="5380" width="15.28515625" style="53" customWidth="1"/>
    <col min="5381" max="5633" width="9.140625" style="53"/>
    <col min="5634" max="5634" width="36.140625" style="53" customWidth="1"/>
    <col min="5635" max="5635" width="26.5703125" style="53" customWidth="1"/>
    <col min="5636" max="5636" width="15.28515625" style="53" customWidth="1"/>
    <col min="5637" max="5889" width="9.140625" style="53"/>
    <col min="5890" max="5890" width="36.140625" style="53" customWidth="1"/>
    <col min="5891" max="5891" width="26.5703125" style="53" customWidth="1"/>
    <col min="5892" max="5892" width="15.28515625" style="53" customWidth="1"/>
    <col min="5893" max="6145" width="9.140625" style="53"/>
    <col min="6146" max="6146" width="36.140625" style="53" customWidth="1"/>
    <col min="6147" max="6147" width="26.5703125" style="53" customWidth="1"/>
    <col min="6148" max="6148" width="15.28515625" style="53" customWidth="1"/>
    <col min="6149" max="6401" width="9.140625" style="53"/>
    <col min="6402" max="6402" width="36.140625" style="53" customWidth="1"/>
    <col min="6403" max="6403" width="26.5703125" style="53" customWidth="1"/>
    <col min="6404" max="6404" width="15.28515625" style="53" customWidth="1"/>
    <col min="6405" max="6657" width="9.140625" style="53"/>
    <col min="6658" max="6658" width="36.140625" style="53" customWidth="1"/>
    <col min="6659" max="6659" width="26.5703125" style="53" customWidth="1"/>
    <col min="6660" max="6660" width="15.28515625" style="53" customWidth="1"/>
    <col min="6661" max="6913" width="9.140625" style="53"/>
    <col min="6914" max="6914" width="36.140625" style="53" customWidth="1"/>
    <col min="6915" max="6915" width="26.5703125" style="53" customWidth="1"/>
    <col min="6916" max="6916" width="15.28515625" style="53" customWidth="1"/>
    <col min="6917" max="7169" width="9.140625" style="53"/>
    <col min="7170" max="7170" width="36.140625" style="53" customWidth="1"/>
    <col min="7171" max="7171" width="26.5703125" style="53" customWidth="1"/>
    <col min="7172" max="7172" width="15.28515625" style="53" customWidth="1"/>
    <col min="7173" max="7425" width="9.140625" style="53"/>
    <col min="7426" max="7426" width="36.140625" style="53" customWidth="1"/>
    <col min="7427" max="7427" width="26.5703125" style="53" customWidth="1"/>
    <col min="7428" max="7428" width="15.28515625" style="53" customWidth="1"/>
    <col min="7429" max="7681" width="9.140625" style="53"/>
    <col min="7682" max="7682" width="36.140625" style="53" customWidth="1"/>
    <col min="7683" max="7683" width="26.5703125" style="53" customWidth="1"/>
    <col min="7684" max="7684" width="15.28515625" style="53" customWidth="1"/>
    <col min="7685" max="7937" width="9.140625" style="53"/>
    <col min="7938" max="7938" width="36.140625" style="53" customWidth="1"/>
    <col min="7939" max="7939" width="26.5703125" style="53" customWidth="1"/>
    <col min="7940" max="7940" width="15.28515625" style="53" customWidth="1"/>
    <col min="7941" max="8193" width="9.140625" style="53"/>
    <col min="8194" max="8194" width="36.140625" style="53" customWidth="1"/>
    <col min="8195" max="8195" width="26.5703125" style="53" customWidth="1"/>
    <col min="8196" max="8196" width="15.28515625" style="53" customWidth="1"/>
    <col min="8197" max="8449" width="9.140625" style="53"/>
    <col min="8450" max="8450" width="36.140625" style="53" customWidth="1"/>
    <col min="8451" max="8451" width="26.5703125" style="53" customWidth="1"/>
    <col min="8452" max="8452" width="15.28515625" style="53" customWidth="1"/>
    <col min="8453" max="8705" width="9.140625" style="53"/>
    <col min="8706" max="8706" width="36.140625" style="53" customWidth="1"/>
    <col min="8707" max="8707" width="26.5703125" style="53" customWidth="1"/>
    <col min="8708" max="8708" width="15.28515625" style="53" customWidth="1"/>
    <col min="8709" max="8961" width="9.140625" style="53"/>
    <col min="8962" max="8962" width="36.140625" style="53" customWidth="1"/>
    <col min="8963" max="8963" width="26.5703125" style="53" customWidth="1"/>
    <col min="8964" max="8964" width="15.28515625" style="53" customWidth="1"/>
    <col min="8965" max="9217" width="9.140625" style="53"/>
    <col min="9218" max="9218" width="36.140625" style="53" customWidth="1"/>
    <col min="9219" max="9219" width="26.5703125" style="53" customWidth="1"/>
    <col min="9220" max="9220" width="15.28515625" style="53" customWidth="1"/>
    <col min="9221" max="9473" width="9.140625" style="53"/>
    <col min="9474" max="9474" width="36.140625" style="53" customWidth="1"/>
    <col min="9475" max="9475" width="26.5703125" style="53" customWidth="1"/>
    <col min="9476" max="9476" width="15.28515625" style="53" customWidth="1"/>
    <col min="9477" max="9729" width="9.140625" style="53"/>
    <col min="9730" max="9730" width="36.140625" style="53" customWidth="1"/>
    <col min="9731" max="9731" width="26.5703125" style="53" customWidth="1"/>
    <col min="9732" max="9732" width="15.28515625" style="53" customWidth="1"/>
    <col min="9733" max="9985" width="9.140625" style="53"/>
    <col min="9986" max="9986" width="36.140625" style="53" customWidth="1"/>
    <col min="9987" max="9987" width="26.5703125" style="53" customWidth="1"/>
    <col min="9988" max="9988" width="15.28515625" style="53" customWidth="1"/>
    <col min="9989" max="10241" width="9.140625" style="53"/>
    <col min="10242" max="10242" width="36.140625" style="53" customWidth="1"/>
    <col min="10243" max="10243" width="26.5703125" style="53" customWidth="1"/>
    <col min="10244" max="10244" width="15.28515625" style="53" customWidth="1"/>
    <col min="10245" max="10497" width="9.140625" style="53"/>
    <col min="10498" max="10498" width="36.140625" style="53" customWidth="1"/>
    <col min="10499" max="10499" width="26.5703125" style="53" customWidth="1"/>
    <col min="10500" max="10500" width="15.28515625" style="53" customWidth="1"/>
    <col min="10501" max="10753" width="9.140625" style="53"/>
    <col min="10754" max="10754" width="36.140625" style="53" customWidth="1"/>
    <col min="10755" max="10755" width="26.5703125" style="53" customWidth="1"/>
    <col min="10756" max="10756" width="15.28515625" style="53" customWidth="1"/>
    <col min="10757" max="11009" width="9.140625" style="53"/>
    <col min="11010" max="11010" width="36.140625" style="53" customWidth="1"/>
    <col min="11011" max="11011" width="26.5703125" style="53" customWidth="1"/>
    <col min="11012" max="11012" width="15.28515625" style="53" customWidth="1"/>
    <col min="11013" max="11265" width="9.140625" style="53"/>
    <col min="11266" max="11266" width="36.140625" style="53" customWidth="1"/>
    <col min="11267" max="11267" width="26.5703125" style="53" customWidth="1"/>
    <col min="11268" max="11268" width="15.28515625" style="53" customWidth="1"/>
    <col min="11269" max="11521" width="9.140625" style="53"/>
    <col min="11522" max="11522" width="36.140625" style="53" customWidth="1"/>
    <col min="11523" max="11523" width="26.5703125" style="53" customWidth="1"/>
    <col min="11524" max="11524" width="15.28515625" style="53" customWidth="1"/>
    <col min="11525" max="11777" width="9.140625" style="53"/>
    <col min="11778" max="11778" width="36.140625" style="53" customWidth="1"/>
    <col min="11779" max="11779" width="26.5703125" style="53" customWidth="1"/>
    <col min="11780" max="11780" width="15.28515625" style="53" customWidth="1"/>
    <col min="11781" max="12033" width="9.140625" style="53"/>
    <col min="12034" max="12034" width="36.140625" style="53" customWidth="1"/>
    <col min="12035" max="12035" width="26.5703125" style="53" customWidth="1"/>
    <col min="12036" max="12036" width="15.28515625" style="53" customWidth="1"/>
    <col min="12037" max="12289" width="9.140625" style="53"/>
    <col min="12290" max="12290" width="36.140625" style="53" customWidth="1"/>
    <col min="12291" max="12291" width="26.5703125" style="53" customWidth="1"/>
    <col min="12292" max="12292" width="15.28515625" style="53" customWidth="1"/>
    <col min="12293" max="12545" width="9.140625" style="53"/>
    <col min="12546" max="12546" width="36.140625" style="53" customWidth="1"/>
    <col min="12547" max="12547" width="26.5703125" style="53" customWidth="1"/>
    <col min="12548" max="12548" width="15.28515625" style="53" customWidth="1"/>
    <col min="12549" max="12801" width="9.140625" style="53"/>
    <col min="12802" max="12802" width="36.140625" style="53" customWidth="1"/>
    <col min="12803" max="12803" width="26.5703125" style="53" customWidth="1"/>
    <col min="12804" max="12804" width="15.28515625" style="53" customWidth="1"/>
    <col min="12805" max="13057" width="9.140625" style="53"/>
    <col min="13058" max="13058" width="36.140625" style="53" customWidth="1"/>
    <col min="13059" max="13059" width="26.5703125" style="53" customWidth="1"/>
    <col min="13060" max="13060" width="15.28515625" style="53" customWidth="1"/>
    <col min="13061" max="13313" width="9.140625" style="53"/>
    <col min="13314" max="13314" width="36.140625" style="53" customWidth="1"/>
    <col min="13315" max="13315" width="26.5703125" style="53" customWidth="1"/>
    <col min="13316" max="13316" width="15.28515625" style="53" customWidth="1"/>
    <col min="13317" max="13569" width="9.140625" style="53"/>
    <col min="13570" max="13570" width="36.140625" style="53" customWidth="1"/>
    <col min="13571" max="13571" width="26.5703125" style="53" customWidth="1"/>
    <col min="13572" max="13572" width="15.28515625" style="53" customWidth="1"/>
    <col min="13573" max="13825" width="9.140625" style="53"/>
    <col min="13826" max="13826" width="36.140625" style="53" customWidth="1"/>
    <col min="13827" max="13827" width="26.5703125" style="53" customWidth="1"/>
    <col min="13828" max="13828" width="15.28515625" style="53" customWidth="1"/>
    <col min="13829" max="14081" width="9.140625" style="53"/>
    <col min="14082" max="14082" width="36.140625" style="53" customWidth="1"/>
    <col min="14083" max="14083" width="26.5703125" style="53" customWidth="1"/>
    <col min="14084" max="14084" width="15.28515625" style="53" customWidth="1"/>
    <col min="14085" max="14337" width="9.140625" style="53"/>
    <col min="14338" max="14338" width="36.140625" style="53" customWidth="1"/>
    <col min="14339" max="14339" width="26.5703125" style="53" customWidth="1"/>
    <col min="14340" max="14340" width="15.28515625" style="53" customWidth="1"/>
    <col min="14341" max="14593" width="9.140625" style="53"/>
    <col min="14594" max="14594" width="36.140625" style="53" customWidth="1"/>
    <col min="14595" max="14595" width="26.5703125" style="53" customWidth="1"/>
    <col min="14596" max="14596" width="15.28515625" style="53" customWidth="1"/>
    <col min="14597" max="14849" width="9.140625" style="53"/>
    <col min="14850" max="14850" width="36.140625" style="53" customWidth="1"/>
    <col min="14851" max="14851" width="26.5703125" style="53" customWidth="1"/>
    <col min="14852" max="14852" width="15.28515625" style="53" customWidth="1"/>
    <col min="14853" max="15105" width="9.140625" style="53"/>
    <col min="15106" max="15106" width="36.140625" style="53" customWidth="1"/>
    <col min="15107" max="15107" width="26.5703125" style="53" customWidth="1"/>
    <col min="15108" max="15108" width="15.28515625" style="53" customWidth="1"/>
    <col min="15109" max="15361" width="9.140625" style="53"/>
    <col min="15362" max="15362" width="36.140625" style="53" customWidth="1"/>
    <col min="15363" max="15363" width="26.5703125" style="53" customWidth="1"/>
    <col min="15364" max="15364" width="15.28515625" style="53" customWidth="1"/>
    <col min="15365" max="15617" width="9.140625" style="53"/>
    <col min="15618" max="15618" width="36.140625" style="53" customWidth="1"/>
    <col min="15619" max="15619" width="26.5703125" style="53" customWidth="1"/>
    <col min="15620" max="15620" width="15.28515625" style="53" customWidth="1"/>
    <col min="15621" max="15873" width="9.140625" style="53"/>
    <col min="15874" max="15874" width="36.140625" style="53" customWidth="1"/>
    <col min="15875" max="15875" width="26.5703125" style="53" customWidth="1"/>
    <col min="15876" max="15876" width="15.28515625" style="53" customWidth="1"/>
    <col min="15877" max="16129" width="9.140625" style="53"/>
    <col min="16130" max="16130" width="36.140625" style="53" customWidth="1"/>
    <col min="16131" max="16131" width="26.5703125" style="53" customWidth="1"/>
    <col min="16132" max="16132" width="15.28515625" style="53" customWidth="1"/>
    <col min="16133" max="16384" width="9.140625" style="53"/>
  </cols>
  <sheetData>
    <row r="1" spans="1:4" ht="19.5" thickBot="1">
      <c r="A1" s="345" t="s">
        <v>82</v>
      </c>
      <c r="B1" s="346"/>
      <c r="C1" s="346"/>
      <c r="D1" s="347"/>
    </row>
    <row r="2" spans="1:4" ht="13.5" thickBot="1">
      <c r="A2" s="348" t="s">
        <v>83</v>
      </c>
      <c r="B2" s="349"/>
      <c r="C2" s="349"/>
      <c r="D2" s="350"/>
    </row>
    <row r="3" spans="1:4">
      <c r="A3" s="351" t="s">
        <v>4</v>
      </c>
      <c r="B3" s="353" t="s">
        <v>1</v>
      </c>
      <c r="C3" s="353" t="s">
        <v>2494</v>
      </c>
      <c r="D3" s="355"/>
    </row>
    <row r="4" spans="1:4" ht="13.5" thickBot="1">
      <c r="A4" s="352"/>
      <c r="B4" s="354"/>
      <c r="C4" s="192" t="s">
        <v>84</v>
      </c>
      <c r="D4" s="108" t="s">
        <v>85</v>
      </c>
    </row>
    <row r="5" spans="1:4">
      <c r="A5" s="340" t="s">
        <v>86</v>
      </c>
      <c r="B5" s="341"/>
      <c r="C5" s="341"/>
      <c r="D5" s="342"/>
    </row>
    <row r="6" spans="1:4">
      <c r="A6" s="109" t="s">
        <v>87</v>
      </c>
      <c r="B6" s="110" t="s">
        <v>88</v>
      </c>
      <c r="C6" s="111">
        <v>0.2</v>
      </c>
      <c r="D6" s="112">
        <v>0.2</v>
      </c>
    </row>
    <row r="7" spans="1:4">
      <c r="A7" s="109" t="s">
        <v>89</v>
      </c>
      <c r="B7" s="110" t="s">
        <v>90</v>
      </c>
      <c r="C7" s="111">
        <v>1.4999999999999999E-2</v>
      </c>
      <c r="D7" s="112">
        <v>1.4999999999999999E-2</v>
      </c>
    </row>
    <row r="8" spans="1:4">
      <c r="A8" s="109" t="s">
        <v>91</v>
      </c>
      <c r="B8" s="110" t="s">
        <v>92</v>
      </c>
      <c r="C8" s="111">
        <v>0.01</v>
      </c>
      <c r="D8" s="112">
        <v>0.01</v>
      </c>
    </row>
    <row r="9" spans="1:4">
      <c r="A9" s="109" t="s">
        <v>93</v>
      </c>
      <c r="B9" s="110" t="s">
        <v>94</v>
      </c>
      <c r="C9" s="111">
        <v>2E-3</v>
      </c>
      <c r="D9" s="112">
        <v>2E-3</v>
      </c>
    </row>
    <row r="10" spans="1:4">
      <c r="A10" s="109" t="s">
        <v>95</v>
      </c>
      <c r="B10" s="110" t="s">
        <v>96</v>
      </c>
      <c r="C10" s="111">
        <v>6.0000000000000001E-3</v>
      </c>
      <c r="D10" s="112">
        <v>6.0000000000000001E-3</v>
      </c>
    </row>
    <row r="11" spans="1:4">
      <c r="A11" s="109" t="s">
        <v>97</v>
      </c>
      <c r="B11" s="110" t="s">
        <v>98</v>
      </c>
      <c r="C11" s="111">
        <v>2.5000000000000001E-2</v>
      </c>
      <c r="D11" s="112">
        <v>2.5000000000000001E-2</v>
      </c>
    </row>
    <row r="12" spans="1:4">
      <c r="A12" s="109" t="s">
        <v>99</v>
      </c>
      <c r="B12" s="110" t="s">
        <v>100</v>
      </c>
      <c r="C12" s="111">
        <v>0.03</v>
      </c>
      <c r="D12" s="112">
        <v>0.03</v>
      </c>
    </row>
    <row r="13" spans="1:4">
      <c r="A13" s="109" t="s">
        <v>101</v>
      </c>
      <c r="B13" s="110" t="s">
        <v>102</v>
      </c>
      <c r="C13" s="111">
        <v>0.08</v>
      </c>
      <c r="D13" s="112">
        <v>0.08</v>
      </c>
    </row>
    <row r="14" spans="1:4">
      <c r="A14" s="109" t="s">
        <v>103</v>
      </c>
      <c r="B14" s="110" t="s">
        <v>104</v>
      </c>
      <c r="C14" s="111">
        <v>0</v>
      </c>
      <c r="D14" s="112">
        <v>0</v>
      </c>
    </row>
    <row r="15" spans="1:4">
      <c r="A15" s="113" t="s">
        <v>105</v>
      </c>
      <c r="B15" s="114" t="s">
        <v>106</v>
      </c>
      <c r="C15" s="115">
        <f>SUM(C6:C14)</f>
        <v>0.36800000000000005</v>
      </c>
      <c r="D15" s="116">
        <f>SUM(D6:D14)</f>
        <v>0.36800000000000005</v>
      </c>
    </row>
    <row r="16" spans="1:4">
      <c r="A16" s="340" t="s">
        <v>107</v>
      </c>
      <c r="B16" s="341"/>
      <c r="C16" s="341"/>
      <c r="D16" s="342"/>
    </row>
    <row r="17" spans="1:4">
      <c r="A17" s="109" t="s">
        <v>108</v>
      </c>
      <c r="B17" s="110" t="s">
        <v>109</v>
      </c>
      <c r="C17" s="111">
        <v>0.17780000000000001</v>
      </c>
      <c r="D17" s="117" t="s">
        <v>110</v>
      </c>
    </row>
    <row r="18" spans="1:4">
      <c r="A18" s="109" t="s">
        <v>111</v>
      </c>
      <c r="B18" s="110" t="s">
        <v>112</v>
      </c>
      <c r="C18" s="111">
        <v>3.6700000000000003E-2</v>
      </c>
      <c r="D18" s="117" t="s">
        <v>110</v>
      </c>
    </row>
    <row r="19" spans="1:4">
      <c r="A19" s="109" t="s">
        <v>113</v>
      </c>
      <c r="B19" s="110" t="s">
        <v>114</v>
      </c>
      <c r="C19" s="111">
        <v>8.8000000000000005E-3</v>
      </c>
      <c r="D19" s="112">
        <v>6.6E-3</v>
      </c>
    </row>
    <row r="20" spans="1:4">
      <c r="A20" s="109" t="s">
        <v>115</v>
      </c>
      <c r="B20" s="110" t="s">
        <v>116</v>
      </c>
      <c r="C20" s="111">
        <v>0.1118</v>
      </c>
      <c r="D20" s="112">
        <v>8.3299999999999999E-2</v>
      </c>
    </row>
    <row r="21" spans="1:4">
      <c r="A21" s="109" t="s">
        <v>117</v>
      </c>
      <c r="B21" s="110" t="s">
        <v>118</v>
      </c>
      <c r="C21" s="111">
        <v>6.9999999999999999E-4</v>
      </c>
      <c r="D21" s="112">
        <v>5.0000000000000001E-4</v>
      </c>
    </row>
    <row r="22" spans="1:4">
      <c r="A22" s="109" t="s">
        <v>119</v>
      </c>
      <c r="B22" s="110" t="s">
        <v>120</v>
      </c>
      <c r="C22" s="111">
        <v>7.4999999999999997E-3</v>
      </c>
      <c r="D22" s="112">
        <v>5.5999999999999999E-3</v>
      </c>
    </row>
    <row r="23" spans="1:4">
      <c r="A23" s="109" t="s">
        <v>121</v>
      </c>
      <c r="B23" s="110" t="s">
        <v>122</v>
      </c>
      <c r="C23" s="111">
        <v>1.18E-2</v>
      </c>
      <c r="D23" s="117" t="s">
        <v>110</v>
      </c>
    </row>
    <row r="24" spans="1:4">
      <c r="A24" s="109" t="s">
        <v>123</v>
      </c>
      <c r="B24" s="110" t="s">
        <v>124</v>
      </c>
      <c r="C24" s="111">
        <v>1.1000000000000001E-3</v>
      </c>
      <c r="D24" s="112">
        <v>8.0000000000000004E-4</v>
      </c>
    </row>
    <row r="25" spans="1:4">
      <c r="A25" s="109" t="s">
        <v>125</v>
      </c>
      <c r="B25" s="110" t="s">
        <v>126</v>
      </c>
      <c r="C25" s="111">
        <v>0</v>
      </c>
      <c r="D25" s="112">
        <v>0</v>
      </c>
    </row>
    <row r="26" spans="1:4">
      <c r="A26" s="109" t="s">
        <v>127</v>
      </c>
      <c r="B26" s="110" t="s">
        <v>128</v>
      </c>
      <c r="C26" s="111">
        <v>4.0000000000000002E-4</v>
      </c>
      <c r="D26" s="112">
        <v>2.9999999999999997E-4</v>
      </c>
    </row>
    <row r="27" spans="1:4">
      <c r="A27" s="113" t="s">
        <v>129</v>
      </c>
      <c r="B27" s="114" t="s">
        <v>106</v>
      </c>
      <c r="C27" s="115">
        <f>SUM(C17:C26)</f>
        <v>0.35659999999999997</v>
      </c>
      <c r="D27" s="116">
        <f>D19+D20+D21+D22+D24+D25+D26</f>
        <v>9.7099999999999978E-2</v>
      </c>
    </row>
    <row r="28" spans="1:4">
      <c r="A28" s="340" t="s">
        <v>130</v>
      </c>
      <c r="B28" s="341"/>
      <c r="C28" s="341"/>
      <c r="D28" s="342"/>
    </row>
    <row r="29" spans="1:4">
      <c r="A29" s="109" t="s">
        <v>131</v>
      </c>
      <c r="B29" s="110" t="s">
        <v>132</v>
      </c>
      <c r="C29" s="111">
        <v>6.0999999999999999E-2</v>
      </c>
      <c r="D29" s="112">
        <v>4.5499999999999999E-2</v>
      </c>
    </row>
    <row r="30" spans="1:4">
      <c r="A30" s="109" t="s">
        <v>133</v>
      </c>
      <c r="B30" s="110" t="s">
        <v>134</v>
      </c>
      <c r="C30" s="111">
        <v>1.4E-3</v>
      </c>
      <c r="D30" s="112">
        <v>1.1000000000000001E-3</v>
      </c>
    </row>
    <row r="31" spans="1:4">
      <c r="A31" s="109" t="s">
        <v>135</v>
      </c>
      <c r="B31" s="110" t="s">
        <v>136</v>
      </c>
      <c r="C31" s="111">
        <v>0.1215</v>
      </c>
      <c r="D31" s="112">
        <v>9.06E-2</v>
      </c>
    </row>
    <row r="32" spans="1:4">
      <c r="A32" s="109" t="s">
        <v>137</v>
      </c>
      <c r="B32" s="110" t="s">
        <v>138</v>
      </c>
      <c r="C32" s="111">
        <v>2.5600000000000001E-2</v>
      </c>
      <c r="D32" s="112">
        <v>1.9099999999999999E-2</v>
      </c>
    </row>
    <row r="33" spans="1:4">
      <c r="A33" s="109" t="s">
        <v>139</v>
      </c>
      <c r="B33" s="110" t="s">
        <v>140</v>
      </c>
      <c r="C33" s="111">
        <v>5.1000000000000004E-3</v>
      </c>
      <c r="D33" s="112">
        <v>3.8E-3</v>
      </c>
    </row>
    <row r="34" spans="1:4" ht="12.75" customHeight="1">
      <c r="A34" s="113" t="s">
        <v>141</v>
      </c>
      <c r="B34" s="114" t="s">
        <v>106</v>
      </c>
      <c r="C34" s="115">
        <f>SUM(C29:C33)</f>
        <v>0.21460000000000001</v>
      </c>
      <c r="D34" s="116">
        <f>SUM(D29:D33)</f>
        <v>0.16009999999999999</v>
      </c>
    </row>
    <row r="35" spans="1:4">
      <c r="A35" s="340" t="s">
        <v>142</v>
      </c>
      <c r="B35" s="341"/>
      <c r="C35" s="341"/>
      <c r="D35" s="342"/>
    </row>
    <row r="36" spans="1:4">
      <c r="A36" s="109" t="s">
        <v>143</v>
      </c>
      <c r="B36" s="110" t="s">
        <v>144</v>
      </c>
      <c r="C36" s="111">
        <v>0.13120000000000001</v>
      </c>
      <c r="D36" s="112">
        <v>3.5700000000000003E-2</v>
      </c>
    </row>
    <row r="37" spans="1:4" ht="36">
      <c r="A37" s="109" t="s">
        <v>145</v>
      </c>
      <c r="B37" s="110" t="s">
        <v>146</v>
      </c>
      <c r="C37" s="111">
        <v>5.4000000000000003E-3</v>
      </c>
      <c r="D37" s="112">
        <v>4.0000000000000001E-3</v>
      </c>
    </row>
    <row r="38" spans="1:4">
      <c r="A38" s="113" t="s">
        <v>147</v>
      </c>
      <c r="B38" s="114" t="s">
        <v>106</v>
      </c>
      <c r="C38" s="115">
        <f>SUM(C36:C37)</f>
        <v>0.1366</v>
      </c>
      <c r="D38" s="116">
        <f>SUM(D36:D37)</f>
        <v>3.9699999999999999E-2</v>
      </c>
    </row>
    <row r="39" spans="1:4" ht="13.5" thickBot="1">
      <c r="A39" s="343" t="s">
        <v>148</v>
      </c>
      <c r="B39" s="344"/>
      <c r="C39" s="118">
        <f>C15+C27+C34+C38</f>
        <v>1.0758000000000001</v>
      </c>
      <c r="D39" s="119">
        <f>D15+D27+D34+D38</f>
        <v>0.66489999999999994</v>
      </c>
    </row>
    <row r="40" spans="1:4" ht="15">
      <c r="A40" s="120"/>
      <c r="B40" s="120"/>
      <c r="C40" s="120"/>
      <c r="D40" s="120"/>
    </row>
    <row r="41" spans="1:4" ht="15">
      <c r="A41" s="120"/>
      <c r="B41" s="120"/>
      <c r="C41" s="120"/>
      <c r="D41" s="120"/>
    </row>
    <row r="42" spans="1:4" ht="15">
      <c r="A42" s="120"/>
      <c r="B42" s="120"/>
      <c r="C42" s="120"/>
      <c r="D42" s="120"/>
    </row>
    <row r="43" spans="1:4" ht="15">
      <c r="A43" s="120"/>
      <c r="B43" s="120"/>
      <c r="C43" s="120"/>
      <c r="D43" s="120"/>
    </row>
  </sheetData>
  <mergeCells count="10">
    <mergeCell ref="A16:D16"/>
    <mergeCell ref="A28:D28"/>
    <mergeCell ref="A35:D35"/>
    <mergeCell ref="A39:B39"/>
    <mergeCell ref="A1:D1"/>
    <mergeCell ref="A2:D2"/>
    <mergeCell ref="A3:A4"/>
    <mergeCell ref="B3:B4"/>
    <mergeCell ref="C3:D3"/>
    <mergeCell ref="A5:D5"/>
  </mergeCells>
  <pageMargins left="0.51181102362204722" right="0.51181102362204722" top="0.78740157480314965" bottom="0.78740157480314965" header="0.31496062992125984" footer="0.31496062992125984"/>
  <pageSetup paperSize="9" scale="11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5</vt:i4>
      </vt:variant>
    </vt:vector>
  </HeadingPairs>
  <TitlesOfParts>
    <vt:vector size="14" baseType="lpstr">
      <vt:lpstr>RESUMO</vt:lpstr>
      <vt:lpstr>PLANILHA ORÇAMENTARIA</vt:lpstr>
      <vt:lpstr>CRONOGRAMA</vt:lpstr>
      <vt:lpstr>CPUs</vt:lpstr>
      <vt:lpstr>MAPA DE COTACAO</vt:lpstr>
      <vt:lpstr>BDI - Aliquota - CUIABÁ</vt:lpstr>
      <vt:lpstr>BDI - EQUIPAMENTO</vt:lpstr>
      <vt:lpstr>MAPA DE REFERENCIA</vt:lpstr>
      <vt:lpstr>ENCARGOS SOCIAIS </vt:lpstr>
      <vt:lpstr>'BDI - Aliquota - CUIABÁ'!Area_de_impressao</vt:lpstr>
      <vt:lpstr>'BDI - EQUIPAMENTO'!Area_de_impressao</vt:lpstr>
      <vt:lpstr>CPUs!Area_de_impressao</vt:lpstr>
      <vt:lpstr>CRONOGRAMA!Area_de_impressao</vt:lpstr>
      <vt:lpstr>'PLANILHA ORÇAMENTARIA'!Area_de_impressao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045311031</dc:creator>
  <cp:lastModifiedBy>Alexandre Sordi Dall Pizzolo</cp:lastModifiedBy>
  <cp:lastPrinted>2023-12-14T18:41:14Z</cp:lastPrinted>
  <dcterms:created xsi:type="dcterms:W3CDTF">2015-08-31T13:56:44Z</dcterms:created>
  <dcterms:modified xsi:type="dcterms:W3CDTF">2023-12-14T18:41:17Z</dcterms:modified>
</cp:coreProperties>
</file>